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35" windowWidth="15300" windowHeight="8430" tabRatio="755"/>
  </bookViews>
  <sheets>
    <sheet name="Directions" sheetId="10" r:id="rId1"/>
    <sheet name="Benefits Calculator" sheetId="11" r:id="rId2"/>
    <sheet name="User Input" sheetId="6" r:id="rId3"/>
    <sheet name="Error check" sheetId="12" r:id="rId4"/>
    <sheet name="db export" sheetId="9" r:id="rId5"/>
    <sheet name="Fuel Usage" sheetId="7" state="hidden" r:id="rId6"/>
    <sheet name="Emission Calculations" sheetId="8" state="hidden" r:id="rId7"/>
    <sheet name="Locomotive Emission Factors" sheetId="1" state="hidden" r:id="rId8"/>
    <sheet name="Other Factors" sheetId="2" state="hidden" r:id="rId9"/>
    <sheet name="Valid Entries" sheetId="4" state="hidden" r:id="rId10"/>
  </sheets>
  <definedNames>
    <definedName name="answer">'Valid Entries'!$O$2:$O$3</definedName>
    <definedName name="bhp_new">'Other Factors'!$D$5</definedName>
    <definedName name="bhp_old_lh">'Other Factors'!$D$4</definedName>
    <definedName name="Bhp_old_sw">'Other Factors'!$D$3</definedName>
    <definedName name="blank">'Valid Entries'!$AF$2</definedName>
    <definedName name="CA_100">'Valid Entries'!$P$3</definedName>
    <definedName name="CA_90">'Valid Entries'!$P$2</definedName>
    <definedName name="DB">'Other Factors'!$C$18</definedName>
    <definedName name="Diesel">'Valid Entries'!$I$2</definedName>
    <definedName name="Equipment">'Valid Entries'!$A$2:$A$4</definedName>
    <definedName name="Err_1">'Valid Entries'!$AD$2</definedName>
    <definedName name="fc_new">'Other Factors'!$C$12</definedName>
    <definedName name="fc_nox_old">'Other Factors'!$D$10</definedName>
    <definedName name="fc_pm_old">'Other Factors'!$C$10</definedName>
    <definedName name="Fuel">'Valid Entries'!$I$2:$I$6</definedName>
    <definedName name="Funding_Error">'Error check'!$W$2</definedName>
    <definedName name="Funding_Source">'Valid Entries'!$G$1:$G$5</definedName>
    <definedName name="Future_CA_Operation">'Valid Entries'!$P$2:$P$3</definedName>
    <definedName name="gr_lb">'Valid Entries'!$AE$2</definedName>
    <definedName name="Idle">'Other Factors'!$C$17</definedName>
    <definedName name="L0N">'Locomotive Emission Factors'!$D$6</definedName>
    <definedName name="L0PM">'Locomotive Emission Factors'!$E$6</definedName>
    <definedName name="L1N">'Locomotive Emission Factors'!$D$9</definedName>
    <definedName name="L1PM">'Locomotive Emission Factors'!$E$9</definedName>
    <definedName name="L2N">'Locomotive Emission Factors'!$D$11</definedName>
    <definedName name="L2PM">'Locomotive Emission Factors'!$E$11</definedName>
    <definedName name="LH">'Valid Entries'!$A$4</definedName>
    <definedName name="LH_Tiers">'Valid Entries'!$C$2:$C$7</definedName>
    <definedName name="Lp0N">'Locomotive Emission Factors'!$D$7:$D$8</definedName>
    <definedName name="Lp0PM">'Locomotive Emission Factors'!$E$7</definedName>
    <definedName name="Lp1N">'Locomotive Emission Factors'!$D$10</definedName>
    <definedName name="Lp1PM">'Locomotive Emission Factors'!$E$10</definedName>
    <definedName name="LUN">'Locomotive Emission Factors'!$D$5</definedName>
    <definedName name="LUPM">'Locomotive Emission Factors'!$E$5</definedName>
    <definedName name="match">'Valid Entries'!$AJ$2:$AJ$7</definedName>
    <definedName name="Max_MWhr">'Valid Entries'!$U$2</definedName>
    <definedName name="Menu1">'Valid Entries'!$C$2:$C$6</definedName>
    <definedName name="Menu2">'Valid Entries'!$C$2:$C$7</definedName>
    <definedName name="MH">'Valid Entries'!$A$3</definedName>
    <definedName name="min_fuel">'Valid Entries'!$S$2</definedName>
    <definedName name="min_MWHhr">'Valid Entries'!$T$2</definedName>
    <definedName name="MWhr">'Other Factors'!$C$16</definedName>
    <definedName name="Operational_Year">'Valid Entries'!$E$2:$E$8</definedName>
    <definedName name="Percent">'Valid Entries'!$P$2:$P$3</definedName>
    <definedName name="Project_Life">'Valid Entries'!$R$2</definedName>
    <definedName name="S0N">'Locomotive Emission Factors'!$D$17</definedName>
    <definedName name="S0PM">'Locomotive Emission Factors'!$E$17</definedName>
    <definedName name="S1N">'Locomotive Emission Factors'!$D$19</definedName>
    <definedName name="S1PM">'Locomotive Emission Factors'!$E$19</definedName>
    <definedName name="Sources">'Valid Entries'!$AH$2:$AH$4</definedName>
    <definedName name="Sp0N">'Locomotive Emission Factors'!$D$18</definedName>
    <definedName name="Sp0PM">'Locomotive Emission Factors'!$E$18</definedName>
    <definedName name="Sp1N">'Locomotive Emission Factors'!$D$20</definedName>
    <definedName name="Sp1PM">'Locomotive Emission Factors'!$E$20</definedName>
    <definedName name="SUN">'Locomotive Emission Factors'!$D$16</definedName>
    <definedName name="SUPM">'Locomotive Emission Factors'!$E$16</definedName>
    <definedName name="SW">'Valid Entries'!$A$2</definedName>
    <definedName name="SW_MHP_Tiers">'Valid Entries'!$C$2:$C$6</definedName>
    <definedName name="SW_MHP_txt2015">'Valid Entries'!$L$2</definedName>
    <definedName name="SW_MHP_txt2016">'Valid Entries'!$L$3</definedName>
    <definedName name="Switcher">'Valid Entries'!$A$2</definedName>
    <definedName name="T_0">'Valid Entries'!$C$3</definedName>
    <definedName name="T_1">'Valid Entries'!$C$5</definedName>
    <definedName name="T_2">'Valid Entries'!$C$7</definedName>
    <definedName name="T0P">'Valid Entries'!$C$4</definedName>
    <definedName name="T0P_WOSAC_N">'Valid Entries'!$AA$21</definedName>
    <definedName name="T0P_WSAC_N">'Valid Entries'!$AA$20</definedName>
    <definedName name="T1P">'Valid Entries'!$C$6</definedName>
    <definedName name="T4NOx">'Locomotive Emission Factors'!$D$25</definedName>
    <definedName name="T4PM">'Locomotive Emission Factors'!$E$25</definedName>
    <definedName name="UT">'Valid Entries'!$C$2</definedName>
    <definedName name="Year">'Valid Entries'!$E$2:$E$10</definedName>
    <definedName name="yesNo">'Valid Entries'!$AC$2:$AC$3</definedName>
  </definedNames>
  <calcPr calcId="145621"/>
</workbook>
</file>

<file path=xl/calcChain.xml><?xml version="1.0" encoding="utf-8"?>
<calcChain xmlns="http://schemas.openxmlformats.org/spreadsheetml/2006/main">
  <c r="A13" i="9" l="1"/>
  <c r="B13" i="9"/>
  <c r="C13" i="9"/>
  <c r="D13" i="9"/>
  <c r="E13" i="9"/>
  <c r="F13" i="9"/>
  <c r="G13" i="9"/>
  <c r="H13" i="9"/>
  <c r="J13" i="9"/>
  <c r="K13" i="9"/>
  <c r="L13" i="9"/>
  <c r="M13" i="9"/>
  <c r="N13" i="9"/>
  <c r="O13" i="9"/>
  <c r="P13" i="9"/>
  <c r="S13" i="9"/>
  <c r="T13" i="9"/>
  <c r="U13" i="9"/>
  <c r="V13" i="9"/>
  <c r="W13" i="9"/>
  <c r="X13" i="9"/>
  <c r="Y13" i="9"/>
  <c r="Z13" i="9"/>
  <c r="AA13" i="9"/>
  <c r="AB13" i="9"/>
  <c r="AC13" i="9"/>
  <c r="AD13" i="9"/>
  <c r="AE13" i="9"/>
  <c r="AF13" i="9"/>
  <c r="AG13" i="9"/>
  <c r="A14" i="9"/>
  <c r="B14" i="9"/>
  <c r="C14" i="9"/>
  <c r="D14" i="9"/>
  <c r="E14" i="9"/>
  <c r="F14" i="9"/>
  <c r="G14" i="9"/>
  <c r="H14" i="9"/>
  <c r="J14" i="9"/>
  <c r="K14" i="9"/>
  <c r="L14" i="9"/>
  <c r="M14" i="9"/>
  <c r="N14" i="9"/>
  <c r="O14" i="9"/>
  <c r="P14" i="9"/>
  <c r="S14" i="9"/>
  <c r="T14" i="9"/>
  <c r="U14" i="9"/>
  <c r="V14" i="9"/>
  <c r="W14" i="9"/>
  <c r="X14" i="9"/>
  <c r="Y14" i="9"/>
  <c r="Z14" i="9"/>
  <c r="AA14" i="9"/>
  <c r="AB14" i="9"/>
  <c r="AC14" i="9"/>
  <c r="AD14" i="9"/>
  <c r="AE14" i="9"/>
  <c r="AF14" i="9"/>
  <c r="AG14" i="9"/>
  <c r="A15" i="9"/>
  <c r="B15" i="9"/>
  <c r="C15" i="9"/>
  <c r="D15" i="9"/>
  <c r="E15" i="9"/>
  <c r="F15" i="9"/>
  <c r="G15" i="9"/>
  <c r="H15" i="9"/>
  <c r="J15" i="9"/>
  <c r="K15" i="9"/>
  <c r="L15" i="9"/>
  <c r="M15" i="9"/>
  <c r="N15" i="9"/>
  <c r="O15" i="9"/>
  <c r="P15" i="9"/>
  <c r="S15" i="9"/>
  <c r="T15" i="9"/>
  <c r="U15" i="9"/>
  <c r="V15" i="9"/>
  <c r="W15" i="9"/>
  <c r="X15" i="9"/>
  <c r="Y15" i="9"/>
  <c r="Z15" i="9"/>
  <c r="AA15" i="9"/>
  <c r="AB15" i="9"/>
  <c r="AC15" i="9"/>
  <c r="AD15" i="9"/>
  <c r="AE15" i="9"/>
  <c r="AF15" i="9"/>
  <c r="AG15" i="9"/>
  <c r="A16" i="9"/>
  <c r="B16" i="9"/>
  <c r="C16" i="9"/>
  <c r="D16" i="9"/>
  <c r="E16" i="9"/>
  <c r="F16" i="9"/>
  <c r="G16" i="9"/>
  <c r="H16" i="9"/>
  <c r="J16" i="9"/>
  <c r="K16" i="9"/>
  <c r="L16" i="9"/>
  <c r="M16" i="9"/>
  <c r="N16" i="9"/>
  <c r="O16" i="9"/>
  <c r="P16" i="9"/>
  <c r="S16" i="9"/>
  <c r="T16" i="9"/>
  <c r="U16" i="9"/>
  <c r="V16" i="9"/>
  <c r="W16" i="9"/>
  <c r="X16" i="9"/>
  <c r="Y16" i="9"/>
  <c r="Z16" i="9"/>
  <c r="AA16" i="9"/>
  <c r="AB16" i="9"/>
  <c r="AC16" i="9"/>
  <c r="AD16" i="9"/>
  <c r="AE16" i="9"/>
  <c r="AF16" i="9"/>
  <c r="AG16" i="9"/>
  <c r="A17" i="9"/>
  <c r="B17" i="9"/>
  <c r="C17" i="9"/>
  <c r="D17" i="9"/>
  <c r="E17" i="9"/>
  <c r="F17" i="9"/>
  <c r="G17" i="9"/>
  <c r="H17" i="9"/>
  <c r="J17" i="9"/>
  <c r="K17" i="9"/>
  <c r="L17" i="9"/>
  <c r="M17" i="9"/>
  <c r="N17" i="9"/>
  <c r="O17" i="9"/>
  <c r="P17" i="9"/>
  <c r="S17" i="9"/>
  <c r="T17" i="9"/>
  <c r="U17" i="9"/>
  <c r="V17" i="9"/>
  <c r="W17" i="9"/>
  <c r="X17" i="9"/>
  <c r="Y17" i="9"/>
  <c r="Z17" i="9"/>
  <c r="AA17" i="9"/>
  <c r="AB17" i="9"/>
  <c r="AC17" i="9"/>
  <c r="AD17" i="9"/>
  <c r="AE17" i="9"/>
  <c r="AF17" i="9"/>
  <c r="AG17" i="9"/>
  <c r="A18" i="9"/>
  <c r="B18" i="9"/>
  <c r="C18" i="9"/>
  <c r="D18" i="9"/>
  <c r="E18" i="9"/>
  <c r="F18" i="9"/>
  <c r="G18" i="9"/>
  <c r="H18" i="9"/>
  <c r="J18" i="9"/>
  <c r="K18" i="9"/>
  <c r="L18" i="9"/>
  <c r="M18" i="9"/>
  <c r="N18" i="9"/>
  <c r="O18" i="9"/>
  <c r="P18" i="9"/>
  <c r="S18" i="9"/>
  <c r="T18" i="9"/>
  <c r="U18" i="9"/>
  <c r="V18" i="9"/>
  <c r="W18" i="9"/>
  <c r="X18" i="9"/>
  <c r="Y18" i="9"/>
  <c r="Z18" i="9"/>
  <c r="AA18" i="9"/>
  <c r="AB18" i="9"/>
  <c r="AC18" i="9"/>
  <c r="AD18" i="9"/>
  <c r="AE18" i="9"/>
  <c r="AF18" i="9"/>
  <c r="AG18" i="9"/>
  <c r="A19" i="9"/>
  <c r="B19" i="9"/>
  <c r="C19" i="9"/>
  <c r="D19" i="9"/>
  <c r="E19" i="9"/>
  <c r="F19" i="9"/>
  <c r="G19" i="9"/>
  <c r="H19" i="9"/>
  <c r="J19" i="9"/>
  <c r="K19" i="9"/>
  <c r="L19" i="9"/>
  <c r="M19" i="9"/>
  <c r="N19" i="9"/>
  <c r="O19" i="9"/>
  <c r="P19" i="9"/>
  <c r="S19" i="9"/>
  <c r="T19" i="9"/>
  <c r="U19" i="9"/>
  <c r="V19" i="9"/>
  <c r="W19" i="9"/>
  <c r="X19" i="9"/>
  <c r="Y19" i="9"/>
  <c r="Z19" i="9"/>
  <c r="AA19" i="9"/>
  <c r="AB19" i="9"/>
  <c r="AC19" i="9"/>
  <c r="AD19" i="9"/>
  <c r="AE19" i="9"/>
  <c r="AF19" i="9"/>
  <c r="AG19" i="9"/>
  <c r="A20" i="9"/>
  <c r="B20" i="9"/>
  <c r="C20" i="9"/>
  <c r="D20" i="9"/>
  <c r="E20" i="9"/>
  <c r="F20" i="9"/>
  <c r="G20" i="9"/>
  <c r="H20" i="9"/>
  <c r="J20" i="9"/>
  <c r="K20" i="9"/>
  <c r="L20" i="9"/>
  <c r="M20" i="9"/>
  <c r="N20" i="9"/>
  <c r="O20" i="9"/>
  <c r="P20" i="9"/>
  <c r="S20" i="9"/>
  <c r="T20" i="9"/>
  <c r="U20" i="9"/>
  <c r="V20" i="9"/>
  <c r="W20" i="9"/>
  <c r="X20" i="9"/>
  <c r="Y20" i="9"/>
  <c r="Z20" i="9"/>
  <c r="AA20" i="9"/>
  <c r="AB20" i="9"/>
  <c r="AC20" i="9"/>
  <c r="AD20" i="9"/>
  <c r="AE20" i="9"/>
  <c r="AF20" i="9"/>
  <c r="AG20" i="9"/>
  <c r="A21" i="9"/>
  <c r="B21" i="9"/>
  <c r="C21" i="9"/>
  <c r="D21" i="9"/>
  <c r="E21" i="9"/>
  <c r="F21" i="9"/>
  <c r="G21" i="9"/>
  <c r="H21" i="9"/>
  <c r="J21" i="9"/>
  <c r="K21" i="9"/>
  <c r="L21" i="9"/>
  <c r="M21" i="9"/>
  <c r="N21" i="9"/>
  <c r="O21" i="9"/>
  <c r="P21" i="9"/>
  <c r="S21" i="9"/>
  <c r="T21" i="9"/>
  <c r="U21" i="9"/>
  <c r="V21" i="9"/>
  <c r="W21" i="9"/>
  <c r="X21" i="9"/>
  <c r="Y21" i="9"/>
  <c r="Z21" i="9"/>
  <c r="AA21" i="9"/>
  <c r="AB21" i="9"/>
  <c r="AC21" i="9"/>
  <c r="AD21" i="9"/>
  <c r="AE21" i="9"/>
  <c r="AF21" i="9"/>
  <c r="AG21" i="9"/>
  <c r="A22" i="9"/>
  <c r="B22" i="9"/>
  <c r="C22" i="9"/>
  <c r="D22" i="9"/>
  <c r="E22" i="9"/>
  <c r="F22" i="9"/>
  <c r="G22" i="9"/>
  <c r="H22" i="9"/>
  <c r="J22" i="9"/>
  <c r="K22" i="9"/>
  <c r="L22" i="9"/>
  <c r="M22" i="9"/>
  <c r="N22" i="9"/>
  <c r="O22" i="9"/>
  <c r="P22" i="9"/>
  <c r="S22" i="9"/>
  <c r="T22" i="9"/>
  <c r="U22" i="9"/>
  <c r="V22" i="9"/>
  <c r="W22" i="9"/>
  <c r="X22" i="9"/>
  <c r="Y22" i="9"/>
  <c r="Z22" i="9"/>
  <c r="AA22" i="9"/>
  <c r="AB22" i="9"/>
  <c r="AC22" i="9"/>
  <c r="AD22" i="9"/>
  <c r="AE22" i="9"/>
  <c r="AF22" i="9"/>
  <c r="AG22" i="9"/>
  <c r="A23" i="9"/>
  <c r="B23" i="9"/>
  <c r="C23" i="9"/>
  <c r="D23" i="9"/>
  <c r="E23" i="9"/>
  <c r="F23" i="9"/>
  <c r="G23" i="9"/>
  <c r="H23" i="9"/>
  <c r="J23" i="9"/>
  <c r="K23" i="9"/>
  <c r="L23" i="9"/>
  <c r="M23" i="9"/>
  <c r="N23" i="9"/>
  <c r="O23" i="9"/>
  <c r="P23" i="9"/>
  <c r="S23" i="9"/>
  <c r="T23" i="9"/>
  <c r="U23" i="9"/>
  <c r="V23" i="9"/>
  <c r="W23" i="9"/>
  <c r="X23" i="9"/>
  <c r="Y23" i="9"/>
  <c r="Z23" i="9"/>
  <c r="AA23" i="9"/>
  <c r="AB23" i="9"/>
  <c r="AC23" i="9"/>
  <c r="AD23" i="9"/>
  <c r="AE23" i="9"/>
  <c r="AF23" i="9"/>
  <c r="AG23" i="9"/>
  <c r="A24" i="9"/>
  <c r="B24" i="9"/>
  <c r="C24" i="9"/>
  <c r="D24" i="9"/>
  <c r="E24" i="9"/>
  <c r="F24" i="9"/>
  <c r="G24" i="9"/>
  <c r="H24" i="9"/>
  <c r="J24" i="9"/>
  <c r="K24" i="9"/>
  <c r="L24" i="9"/>
  <c r="M24" i="9"/>
  <c r="N24" i="9"/>
  <c r="O24" i="9"/>
  <c r="P24" i="9"/>
  <c r="S24" i="9"/>
  <c r="T24" i="9"/>
  <c r="U24" i="9"/>
  <c r="V24" i="9"/>
  <c r="W24" i="9"/>
  <c r="X24" i="9"/>
  <c r="Y24" i="9"/>
  <c r="Z24" i="9"/>
  <c r="AA24" i="9"/>
  <c r="AB24" i="9"/>
  <c r="AC24" i="9"/>
  <c r="AD24" i="9"/>
  <c r="AE24" i="9"/>
  <c r="AF24" i="9"/>
  <c r="AG24" i="9"/>
  <c r="A25" i="9"/>
  <c r="B25" i="9"/>
  <c r="C25" i="9"/>
  <c r="D25" i="9"/>
  <c r="E25" i="9"/>
  <c r="F25" i="9"/>
  <c r="G25" i="9"/>
  <c r="H25" i="9"/>
  <c r="J25" i="9"/>
  <c r="K25" i="9"/>
  <c r="L25" i="9"/>
  <c r="M25" i="9"/>
  <c r="N25" i="9"/>
  <c r="O25" i="9"/>
  <c r="P25" i="9"/>
  <c r="S25" i="9"/>
  <c r="T25" i="9"/>
  <c r="U25" i="9"/>
  <c r="V25" i="9"/>
  <c r="W25" i="9"/>
  <c r="X25" i="9"/>
  <c r="Y25" i="9"/>
  <c r="Z25" i="9"/>
  <c r="AA25" i="9"/>
  <c r="AB25" i="9"/>
  <c r="AC25" i="9"/>
  <c r="AD25" i="9"/>
  <c r="AE25" i="9"/>
  <c r="AF25" i="9"/>
  <c r="AG25" i="9"/>
  <c r="A26" i="9"/>
  <c r="B26" i="9"/>
  <c r="C26" i="9"/>
  <c r="D26" i="9"/>
  <c r="E26" i="9"/>
  <c r="F26" i="9"/>
  <c r="G26" i="9"/>
  <c r="H26" i="9"/>
  <c r="J26" i="9"/>
  <c r="K26" i="9"/>
  <c r="L26" i="9"/>
  <c r="M26" i="9"/>
  <c r="N26" i="9"/>
  <c r="O26" i="9"/>
  <c r="P26" i="9"/>
  <c r="S26" i="9"/>
  <c r="T26" i="9"/>
  <c r="U26" i="9"/>
  <c r="V26" i="9"/>
  <c r="W26" i="9"/>
  <c r="X26" i="9"/>
  <c r="Y26" i="9"/>
  <c r="Z26" i="9"/>
  <c r="AA26" i="9"/>
  <c r="AB26" i="9"/>
  <c r="AC26" i="9"/>
  <c r="AD26" i="9"/>
  <c r="AE26" i="9"/>
  <c r="AF26" i="9"/>
  <c r="AG26" i="9"/>
  <c r="A27" i="9"/>
  <c r="B27" i="9"/>
  <c r="C27" i="9"/>
  <c r="D27" i="9"/>
  <c r="E27" i="9"/>
  <c r="F27" i="9"/>
  <c r="G27" i="9"/>
  <c r="H27" i="9"/>
  <c r="J27" i="9"/>
  <c r="K27" i="9"/>
  <c r="L27" i="9"/>
  <c r="M27" i="9"/>
  <c r="N27" i="9"/>
  <c r="O27" i="9"/>
  <c r="P27" i="9"/>
  <c r="S27" i="9"/>
  <c r="T27" i="9"/>
  <c r="U27" i="9"/>
  <c r="V27" i="9"/>
  <c r="W27" i="9"/>
  <c r="X27" i="9"/>
  <c r="Y27" i="9"/>
  <c r="Z27" i="9"/>
  <c r="AA27" i="9"/>
  <c r="AB27" i="9"/>
  <c r="AC27" i="9"/>
  <c r="AD27" i="9"/>
  <c r="AE27" i="9"/>
  <c r="AF27" i="9"/>
  <c r="AG27" i="9"/>
  <c r="A4" i="9"/>
  <c r="B4" i="9"/>
  <c r="C4" i="9"/>
  <c r="D4" i="9"/>
  <c r="E4" i="9"/>
  <c r="F4" i="9"/>
  <c r="G4" i="9"/>
  <c r="H4" i="9"/>
  <c r="J4" i="9"/>
  <c r="K4" i="9"/>
  <c r="L4" i="9"/>
  <c r="M4" i="9"/>
  <c r="N4" i="9"/>
  <c r="O4" i="9"/>
  <c r="P4" i="9"/>
  <c r="S4" i="9"/>
  <c r="T4" i="9"/>
  <c r="U4" i="9"/>
  <c r="V4" i="9"/>
  <c r="W4" i="9"/>
  <c r="X4" i="9"/>
  <c r="Y4" i="9"/>
  <c r="Z4" i="9"/>
  <c r="AA4" i="9"/>
  <c r="AB4" i="9"/>
  <c r="AC4" i="9"/>
  <c r="AD4" i="9"/>
  <c r="AE4" i="9"/>
  <c r="AF4" i="9"/>
  <c r="AG4" i="9"/>
  <c r="A5" i="9"/>
  <c r="B5" i="9"/>
  <c r="C5" i="9"/>
  <c r="D5" i="9"/>
  <c r="E5" i="9"/>
  <c r="F5" i="9"/>
  <c r="G5" i="9"/>
  <c r="H5" i="9"/>
  <c r="J5" i="9"/>
  <c r="K5" i="9"/>
  <c r="L5" i="9"/>
  <c r="M5" i="9"/>
  <c r="N5" i="9"/>
  <c r="O5" i="9"/>
  <c r="P5" i="9"/>
  <c r="S5" i="9"/>
  <c r="T5" i="9"/>
  <c r="U5" i="9"/>
  <c r="V5" i="9"/>
  <c r="W5" i="9"/>
  <c r="X5" i="9"/>
  <c r="Y5" i="9"/>
  <c r="Z5" i="9"/>
  <c r="AA5" i="9"/>
  <c r="AB5" i="9"/>
  <c r="AC5" i="9"/>
  <c r="AD5" i="9"/>
  <c r="AE5" i="9"/>
  <c r="AF5" i="9"/>
  <c r="AG5" i="9"/>
  <c r="A6" i="9"/>
  <c r="B6" i="9"/>
  <c r="C6" i="9"/>
  <c r="D6" i="9"/>
  <c r="E6" i="9"/>
  <c r="F6" i="9"/>
  <c r="G6" i="9"/>
  <c r="H6" i="9"/>
  <c r="J6" i="9"/>
  <c r="K6" i="9"/>
  <c r="L6" i="9"/>
  <c r="M6" i="9"/>
  <c r="N6" i="9"/>
  <c r="O6" i="9"/>
  <c r="P6" i="9"/>
  <c r="S6" i="9"/>
  <c r="T6" i="9"/>
  <c r="U6" i="9"/>
  <c r="V6" i="9"/>
  <c r="W6" i="9"/>
  <c r="X6" i="9"/>
  <c r="Y6" i="9"/>
  <c r="Z6" i="9"/>
  <c r="AA6" i="9"/>
  <c r="AB6" i="9"/>
  <c r="AC6" i="9"/>
  <c r="AD6" i="9"/>
  <c r="AE6" i="9"/>
  <c r="AF6" i="9"/>
  <c r="AG6" i="9"/>
  <c r="A7" i="9"/>
  <c r="B7" i="9"/>
  <c r="C7" i="9"/>
  <c r="D7" i="9"/>
  <c r="E7" i="9"/>
  <c r="F7" i="9"/>
  <c r="G7" i="9"/>
  <c r="H7" i="9"/>
  <c r="J7" i="9"/>
  <c r="K7" i="9"/>
  <c r="L7" i="9"/>
  <c r="M7" i="9"/>
  <c r="N7" i="9"/>
  <c r="O7" i="9"/>
  <c r="P7" i="9"/>
  <c r="S7" i="9"/>
  <c r="T7" i="9"/>
  <c r="U7" i="9"/>
  <c r="V7" i="9"/>
  <c r="W7" i="9"/>
  <c r="X7" i="9"/>
  <c r="Y7" i="9"/>
  <c r="Z7" i="9"/>
  <c r="AA7" i="9"/>
  <c r="AB7" i="9"/>
  <c r="AC7" i="9"/>
  <c r="AD7" i="9"/>
  <c r="AE7" i="9"/>
  <c r="AF7" i="9"/>
  <c r="AG7" i="9"/>
  <c r="A8" i="9"/>
  <c r="B8" i="9"/>
  <c r="C8" i="9"/>
  <c r="D8" i="9"/>
  <c r="E8" i="9"/>
  <c r="F8" i="9"/>
  <c r="G8" i="9"/>
  <c r="H8" i="9"/>
  <c r="J8" i="9"/>
  <c r="K8" i="9"/>
  <c r="L8" i="9"/>
  <c r="M8" i="9"/>
  <c r="N8" i="9"/>
  <c r="O8" i="9"/>
  <c r="P8" i="9"/>
  <c r="S8" i="9"/>
  <c r="T8" i="9"/>
  <c r="U8" i="9"/>
  <c r="V8" i="9"/>
  <c r="W8" i="9"/>
  <c r="X8" i="9"/>
  <c r="Y8" i="9"/>
  <c r="Z8" i="9"/>
  <c r="AA8" i="9"/>
  <c r="AB8" i="9"/>
  <c r="AC8" i="9"/>
  <c r="AD8" i="9"/>
  <c r="AE8" i="9"/>
  <c r="AF8" i="9"/>
  <c r="AG8" i="9"/>
  <c r="A9" i="9"/>
  <c r="B9" i="9"/>
  <c r="C9" i="9"/>
  <c r="D9" i="9"/>
  <c r="E9" i="9"/>
  <c r="F9" i="9"/>
  <c r="G9" i="9"/>
  <c r="H9" i="9"/>
  <c r="J9" i="9"/>
  <c r="K9" i="9"/>
  <c r="L9" i="9"/>
  <c r="M9" i="9"/>
  <c r="N9" i="9"/>
  <c r="O9" i="9"/>
  <c r="P9" i="9"/>
  <c r="S9" i="9"/>
  <c r="T9" i="9"/>
  <c r="U9" i="9"/>
  <c r="V9" i="9"/>
  <c r="W9" i="9"/>
  <c r="X9" i="9"/>
  <c r="Y9" i="9"/>
  <c r="Z9" i="9"/>
  <c r="AA9" i="9"/>
  <c r="AB9" i="9"/>
  <c r="AC9" i="9"/>
  <c r="AD9" i="9"/>
  <c r="AE9" i="9"/>
  <c r="AF9" i="9"/>
  <c r="AG9" i="9"/>
  <c r="A10" i="9"/>
  <c r="B10" i="9"/>
  <c r="C10" i="9"/>
  <c r="D10" i="9"/>
  <c r="E10" i="9"/>
  <c r="F10" i="9"/>
  <c r="G10" i="9"/>
  <c r="H10" i="9"/>
  <c r="J10" i="9"/>
  <c r="K10" i="9"/>
  <c r="L10" i="9"/>
  <c r="M10" i="9"/>
  <c r="N10" i="9"/>
  <c r="O10" i="9"/>
  <c r="P10" i="9"/>
  <c r="S10" i="9"/>
  <c r="T10" i="9"/>
  <c r="U10" i="9"/>
  <c r="V10" i="9"/>
  <c r="W10" i="9"/>
  <c r="X10" i="9"/>
  <c r="Y10" i="9"/>
  <c r="Z10" i="9"/>
  <c r="AA10" i="9"/>
  <c r="AB10" i="9"/>
  <c r="AC10" i="9"/>
  <c r="AD10" i="9"/>
  <c r="AE10" i="9"/>
  <c r="AF10" i="9"/>
  <c r="AG10" i="9"/>
  <c r="A11" i="9"/>
  <c r="B11" i="9"/>
  <c r="C11" i="9"/>
  <c r="D11" i="9"/>
  <c r="E11" i="9"/>
  <c r="F11" i="9"/>
  <c r="G11" i="9"/>
  <c r="H11" i="9"/>
  <c r="J11" i="9"/>
  <c r="K11" i="9"/>
  <c r="L11" i="9"/>
  <c r="M11" i="9"/>
  <c r="N11" i="9"/>
  <c r="O11" i="9"/>
  <c r="P11" i="9"/>
  <c r="S11" i="9"/>
  <c r="T11" i="9"/>
  <c r="U11" i="9"/>
  <c r="V11" i="9"/>
  <c r="W11" i="9"/>
  <c r="X11" i="9"/>
  <c r="Y11" i="9"/>
  <c r="Z11" i="9"/>
  <c r="AA11" i="9"/>
  <c r="AB11" i="9"/>
  <c r="AC11" i="9"/>
  <c r="AD11" i="9"/>
  <c r="AE11" i="9"/>
  <c r="AF11" i="9"/>
  <c r="AG11" i="9"/>
  <c r="A12" i="9"/>
  <c r="B12" i="9"/>
  <c r="C12" i="9"/>
  <c r="D12" i="9"/>
  <c r="E12" i="9"/>
  <c r="F12" i="9"/>
  <c r="G12" i="9"/>
  <c r="H12" i="9"/>
  <c r="J12" i="9"/>
  <c r="K12" i="9"/>
  <c r="L12" i="9"/>
  <c r="M12" i="9"/>
  <c r="N12" i="9"/>
  <c r="O12" i="9"/>
  <c r="P12" i="9"/>
  <c r="S12" i="9"/>
  <c r="T12" i="9"/>
  <c r="U12" i="9"/>
  <c r="V12" i="9"/>
  <c r="W12" i="9"/>
  <c r="X12" i="9"/>
  <c r="Y12" i="9"/>
  <c r="Z12" i="9"/>
  <c r="AA12" i="9"/>
  <c r="AB12" i="9"/>
  <c r="AC12" i="9"/>
  <c r="AD12" i="9"/>
  <c r="AE12" i="9"/>
  <c r="AF12" i="9"/>
  <c r="AG12" i="9"/>
  <c r="AG8" i="12" l="1"/>
  <c r="AG9" i="12"/>
  <c r="AG10" i="12"/>
  <c r="AG11" i="12"/>
  <c r="AG12" i="12"/>
  <c r="AG13" i="12"/>
  <c r="AG14" i="12"/>
  <c r="AG15" i="12"/>
  <c r="AG16" i="12"/>
  <c r="AG17" i="12"/>
  <c r="AG18" i="12"/>
  <c r="AG19" i="12"/>
  <c r="AG20" i="12"/>
  <c r="AG21" i="12"/>
  <c r="AG22" i="12"/>
  <c r="AG23" i="12"/>
  <c r="AG24" i="12"/>
  <c r="AG25" i="12"/>
  <c r="AG26" i="12"/>
  <c r="AG27" i="12"/>
  <c r="AG28" i="12"/>
  <c r="AG29" i="12"/>
  <c r="AG30" i="12"/>
  <c r="AG31" i="12"/>
  <c r="AG7" i="12"/>
  <c r="W2" i="12"/>
  <c r="V9" i="6" l="1"/>
  <c r="V10" i="6"/>
  <c r="V11" i="6"/>
  <c r="V12" i="6"/>
  <c r="V13" i="6"/>
  <c r="V14" i="6"/>
  <c r="V15" i="6"/>
  <c r="V16" i="6"/>
  <c r="V17" i="6"/>
  <c r="V18" i="6"/>
  <c r="V19" i="6"/>
  <c r="V20" i="6"/>
  <c r="V21" i="6"/>
  <c r="V22" i="6"/>
  <c r="V23" i="6"/>
  <c r="V24" i="6"/>
  <c r="V25" i="6"/>
  <c r="V26" i="6"/>
  <c r="V27" i="6"/>
  <c r="V28" i="6"/>
  <c r="V29" i="6"/>
  <c r="V30" i="6"/>
  <c r="V31" i="6"/>
  <c r="V8" i="6"/>
  <c r="M8" i="8" l="1"/>
  <c r="M9" i="8"/>
  <c r="M10" i="8"/>
  <c r="M11" i="8"/>
  <c r="M12" i="8"/>
  <c r="M13" i="8"/>
  <c r="M14" i="8"/>
  <c r="M15" i="8"/>
  <c r="M16" i="8"/>
  <c r="M17" i="8"/>
  <c r="M18" i="8"/>
  <c r="M19" i="8"/>
  <c r="M20" i="8"/>
  <c r="M21" i="8"/>
  <c r="M22" i="8"/>
  <c r="M23" i="8"/>
  <c r="M24" i="8"/>
  <c r="M25" i="8"/>
  <c r="M26" i="8"/>
  <c r="M27" i="8"/>
  <c r="M28" i="8"/>
  <c r="M29" i="8"/>
  <c r="M30" i="8"/>
  <c r="M31" i="8"/>
  <c r="M7" i="8"/>
  <c r="AF2" i="4"/>
  <c r="G16" i="8" l="1"/>
  <c r="G9" i="8"/>
  <c r="G10" i="8"/>
  <c r="G14" i="8"/>
  <c r="G18" i="8"/>
  <c r="G22" i="8"/>
  <c r="G26" i="8"/>
  <c r="G30" i="8"/>
  <c r="C13" i="8"/>
  <c r="C17" i="8"/>
  <c r="C21" i="8"/>
  <c r="C25" i="8"/>
  <c r="C29" i="8"/>
  <c r="G11" i="8"/>
  <c r="G15" i="8"/>
  <c r="G19" i="8"/>
  <c r="G23" i="8"/>
  <c r="G27" i="8"/>
  <c r="G31" i="8"/>
  <c r="C14" i="8"/>
  <c r="C18" i="8"/>
  <c r="C22" i="8"/>
  <c r="C26" i="8"/>
  <c r="C30" i="8"/>
  <c r="G8" i="8"/>
  <c r="G12" i="8"/>
  <c r="G20" i="8"/>
  <c r="G24" i="8"/>
  <c r="G28" i="8"/>
  <c r="G7" i="8"/>
  <c r="G25" i="8"/>
  <c r="C12" i="8"/>
  <c r="C20" i="8"/>
  <c r="C28" i="8"/>
  <c r="G13" i="8"/>
  <c r="G29" i="8"/>
  <c r="C15" i="8"/>
  <c r="C23" i="8"/>
  <c r="C31" i="8"/>
  <c r="G17" i="8"/>
  <c r="C16" i="8"/>
  <c r="C24" i="8"/>
  <c r="G21" i="8"/>
  <c r="C11" i="8"/>
  <c r="C19" i="8"/>
  <c r="C27" i="8"/>
  <c r="S3" i="9"/>
  <c r="M3" i="9"/>
  <c r="T3" i="9"/>
  <c r="P3" i="9"/>
  <c r="AA9" i="6"/>
  <c r="AA11" i="6"/>
  <c r="AA13" i="6"/>
  <c r="AA15" i="6"/>
  <c r="AA17" i="6"/>
  <c r="AA19" i="6"/>
  <c r="AA21" i="6"/>
  <c r="AA23" i="6"/>
  <c r="AA25" i="6"/>
  <c r="AA27" i="6"/>
  <c r="AA29" i="6"/>
  <c r="AA31" i="6"/>
  <c r="AA24" i="6"/>
  <c r="AA26" i="6"/>
  <c r="AA30" i="6"/>
  <c r="AA8" i="6"/>
  <c r="AA10" i="6"/>
  <c r="AA12" i="6"/>
  <c r="AA14" i="6"/>
  <c r="AA16" i="6"/>
  <c r="AA18" i="6"/>
  <c r="AA20" i="6"/>
  <c r="AA22" i="6"/>
  <c r="AA28" i="6"/>
  <c r="AA7" i="6"/>
  <c r="O3" i="9" s="1"/>
  <c r="AE10" i="11"/>
  <c r="AF11" i="11"/>
  <c r="AF12" i="11"/>
  <c r="AF13" i="11"/>
  <c r="AE11" i="11"/>
  <c r="AE12" i="11"/>
  <c r="AE13" i="11"/>
  <c r="AE14" i="11"/>
  <c r="AF14" i="11"/>
  <c r="AF10" i="11"/>
  <c r="AJ2" i="4"/>
  <c r="C3" i="9"/>
  <c r="G3" i="9"/>
  <c r="A3" i="9"/>
  <c r="E3" i="9"/>
  <c r="U3" i="9"/>
  <c r="W3" i="9"/>
  <c r="Y3" i="9"/>
  <c r="AF3" i="9"/>
  <c r="AD3" i="9"/>
  <c r="AB3" i="9"/>
  <c r="Z3" i="9"/>
  <c r="E8" i="12"/>
  <c r="E9" i="12"/>
  <c r="E11" i="12"/>
  <c r="E12" i="12"/>
  <c r="E13" i="12"/>
  <c r="E14" i="12"/>
  <c r="E15" i="12"/>
  <c r="E16" i="12"/>
  <c r="E17" i="12"/>
  <c r="E19" i="12"/>
  <c r="E20" i="12"/>
  <c r="E21" i="12"/>
  <c r="E24" i="12"/>
  <c r="E25" i="12"/>
  <c r="E27" i="12"/>
  <c r="E29" i="12"/>
  <c r="E31" i="12"/>
  <c r="E10" i="12"/>
  <c r="E18" i="12"/>
  <c r="E22" i="12"/>
  <c r="E23" i="12"/>
  <c r="E26" i="12"/>
  <c r="E28" i="12"/>
  <c r="E30" i="12"/>
  <c r="E7" i="12"/>
  <c r="N8" i="6"/>
  <c r="N10" i="11" s="1"/>
  <c r="N10" i="6"/>
  <c r="N12" i="11" s="1"/>
  <c r="N12" i="6"/>
  <c r="N14" i="11" s="1"/>
  <c r="N14" i="6"/>
  <c r="N16" i="11" s="1"/>
  <c r="N16" i="6"/>
  <c r="N18" i="11" s="1"/>
  <c r="N18" i="6"/>
  <c r="N20" i="11" s="1"/>
  <c r="N20" i="6"/>
  <c r="N22" i="11" s="1"/>
  <c r="N22" i="6"/>
  <c r="N24" i="11" s="1"/>
  <c r="N24" i="6"/>
  <c r="N26" i="11" s="1"/>
  <c r="N26" i="6"/>
  <c r="N28" i="11" s="1"/>
  <c r="N28" i="6"/>
  <c r="N30" i="11" s="1"/>
  <c r="N30" i="6"/>
  <c r="N32" i="11" s="1"/>
  <c r="N7" i="6"/>
  <c r="N9" i="11" s="1"/>
  <c r="A10" i="11"/>
  <c r="C10" i="11"/>
  <c r="G10" i="11"/>
  <c r="I10" i="11"/>
  <c r="K10" i="11"/>
  <c r="P10" i="11"/>
  <c r="R10" i="11"/>
  <c r="AA10" i="11"/>
  <c r="AH10" i="11"/>
  <c r="AJ10" i="11"/>
  <c r="AL10" i="11"/>
  <c r="AN10" i="11"/>
  <c r="AP10" i="11"/>
  <c r="AR10" i="11"/>
  <c r="AT10" i="11"/>
  <c r="A11" i="11"/>
  <c r="C11" i="11"/>
  <c r="G11" i="11"/>
  <c r="I11" i="11"/>
  <c r="K11" i="11"/>
  <c r="P11" i="11"/>
  <c r="R11" i="11"/>
  <c r="AA11" i="11"/>
  <c r="AH11" i="11"/>
  <c r="AJ11" i="11"/>
  <c r="AL11" i="11"/>
  <c r="AN11" i="11"/>
  <c r="AP11" i="11"/>
  <c r="AR11" i="11"/>
  <c r="AT11" i="11"/>
  <c r="A12" i="11"/>
  <c r="C12" i="11"/>
  <c r="G12" i="11"/>
  <c r="I12" i="11"/>
  <c r="K12" i="11"/>
  <c r="P12" i="11"/>
  <c r="R12" i="11"/>
  <c r="AA12" i="11"/>
  <c r="AH12" i="11"/>
  <c r="AJ12" i="11"/>
  <c r="AL12" i="11"/>
  <c r="AN12" i="11"/>
  <c r="AP12" i="11"/>
  <c r="AR12" i="11"/>
  <c r="AT12" i="11"/>
  <c r="A13" i="11"/>
  <c r="C13" i="11"/>
  <c r="G13" i="11"/>
  <c r="I13" i="11"/>
  <c r="K13" i="11"/>
  <c r="P13" i="11"/>
  <c r="R13" i="11"/>
  <c r="AA13" i="11"/>
  <c r="AH13" i="11"/>
  <c r="AJ13" i="11"/>
  <c r="AL13" i="11"/>
  <c r="AN13" i="11"/>
  <c r="AP13" i="11"/>
  <c r="AR13" i="11"/>
  <c r="AT13" i="11"/>
  <c r="A14" i="11"/>
  <c r="C14" i="11"/>
  <c r="G14" i="11"/>
  <c r="I14" i="11"/>
  <c r="K14" i="11"/>
  <c r="P14" i="11"/>
  <c r="R14" i="11"/>
  <c r="AA14" i="11"/>
  <c r="AH14" i="11"/>
  <c r="AJ14" i="11"/>
  <c r="AL14" i="11"/>
  <c r="AN14" i="11"/>
  <c r="AP14" i="11"/>
  <c r="AR14" i="11"/>
  <c r="AT14" i="11"/>
  <c r="A15" i="11"/>
  <c r="C15" i="11"/>
  <c r="G15" i="11"/>
  <c r="I15" i="11"/>
  <c r="K15" i="11"/>
  <c r="P15" i="11"/>
  <c r="R15" i="11"/>
  <c r="AA15" i="11"/>
  <c r="AE15" i="11"/>
  <c r="AH15" i="11"/>
  <c r="N9" i="6"/>
  <c r="N11" i="11" s="1"/>
  <c r="N11" i="6"/>
  <c r="N13" i="11" s="1"/>
  <c r="N13" i="6"/>
  <c r="N15" i="11" s="1"/>
  <c r="N15" i="6"/>
  <c r="N17" i="11" s="1"/>
  <c r="N17" i="6"/>
  <c r="N19" i="11" s="1"/>
  <c r="N19" i="6"/>
  <c r="N21" i="11" s="1"/>
  <c r="N21" i="6"/>
  <c r="N23" i="11" s="1"/>
  <c r="N23" i="6"/>
  <c r="N25" i="11" s="1"/>
  <c r="N25" i="6"/>
  <c r="N27" i="11" s="1"/>
  <c r="N27" i="6"/>
  <c r="N29" i="11" s="1"/>
  <c r="N29" i="6"/>
  <c r="N31" i="11" s="1"/>
  <c r="N31" i="6"/>
  <c r="B10" i="11"/>
  <c r="E10" i="11"/>
  <c r="H10" i="11"/>
  <c r="J10" i="11"/>
  <c r="Q10" i="11"/>
  <c r="S10" i="11"/>
  <c r="Z10" i="11"/>
  <c r="AB10" i="11"/>
  <c r="AI10" i="11"/>
  <c r="AK10" i="11"/>
  <c r="AM10" i="11"/>
  <c r="AO10" i="11"/>
  <c r="AQ10" i="11"/>
  <c r="AS10" i="11"/>
  <c r="B11" i="11"/>
  <c r="E11" i="11"/>
  <c r="H11" i="11"/>
  <c r="J11" i="11"/>
  <c r="Q11" i="11"/>
  <c r="S11" i="11"/>
  <c r="Z11" i="11"/>
  <c r="AB11" i="11"/>
  <c r="AI11" i="11"/>
  <c r="AK11" i="11"/>
  <c r="AM11" i="11"/>
  <c r="AO11" i="11"/>
  <c r="AQ11" i="11"/>
  <c r="AS11" i="11"/>
  <c r="B12" i="11"/>
  <c r="E12" i="11"/>
  <c r="H12" i="11"/>
  <c r="J12" i="11"/>
  <c r="Q12" i="11"/>
  <c r="S12" i="11"/>
  <c r="Z12" i="11"/>
  <c r="AB12" i="11"/>
  <c r="AI12" i="11"/>
  <c r="AK12" i="11"/>
  <c r="AM12" i="11"/>
  <c r="AO12" i="11"/>
  <c r="AQ12" i="11"/>
  <c r="AS12" i="11"/>
  <c r="B13" i="11"/>
  <c r="E13" i="11"/>
  <c r="H13" i="11"/>
  <c r="J13" i="11"/>
  <c r="Q13" i="11"/>
  <c r="S13" i="11"/>
  <c r="Z13" i="11"/>
  <c r="AB13" i="11"/>
  <c r="AI13" i="11"/>
  <c r="AK13" i="11"/>
  <c r="AM13" i="11"/>
  <c r="AO13" i="11"/>
  <c r="AQ13" i="11"/>
  <c r="AS13" i="11"/>
  <c r="B14" i="11"/>
  <c r="E14" i="11"/>
  <c r="H14" i="11"/>
  <c r="J14" i="11"/>
  <c r="Q14" i="11"/>
  <c r="S14" i="11"/>
  <c r="Z14" i="11"/>
  <c r="AB14" i="11"/>
  <c r="AI14" i="11"/>
  <c r="AK14" i="11"/>
  <c r="AM14" i="11"/>
  <c r="AO14" i="11"/>
  <c r="AQ14" i="11"/>
  <c r="AS14" i="11"/>
  <c r="B15" i="11"/>
  <c r="E15" i="11"/>
  <c r="AX15" i="11" s="1"/>
  <c r="H15" i="11"/>
  <c r="J15" i="11"/>
  <c r="Q15" i="11"/>
  <c r="S15" i="11"/>
  <c r="Z15" i="11"/>
  <c r="AF15" i="11"/>
  <c r="AJ15" i="11"/>
  <c r="AL15" i="11"/>
  <c r="AN15" i="11"/>
  <c r="AP15" i="11"/>
  <c r="AR15" i="11"/>
  <c r="AT15" i="11"/>
  <c r="A16" i="11"/>
  <c r="C16" i="11"/>
  <c r="G16" i="11"/>
  <c r="I16" i="11"/>
  <c r="K16" i="11"/>
  <c r="P16" i="11"/>
  <c r="R16" i="11"/>
  <c r="AA16" i="11"/>
  <c r="AE16" i="11"/>
  <c r="AH16" i="11"/>
  <c r="AJ16" i="11"/>
  <c r="AL16" i="11"/>
  <c r="AN16" i="11"/>
  <c r="AP16" i="11"/>
  <c r="AR16" i="11"/>
  <c r="AT16" i="11"/>
  <c r="A17" i="11"/>
  <c r="C17" i="11"/>
  <c r="G17" i="11"/>
  <c r="I17" i="11"/>
  <c r="K17" i="11"/>
  <c r="P17" i="11"/>
  <c r="R17" i="11"/>
  <c r="AA17" i="11"/>
  <c r="AE17" i="11"/>
  <c r="AH17" i="11"/>
  <c r="AJ17" i="11"/>
  <c r="AL17" i="11"/>
  <c r="AN17" i="11"/>
  <c r="AP17" i="11"/>
  <c r="AR17" i="11"/>
  <c r="AT17" i="11"/>
  <c r="A18" i="11"/>
  <c r="C18" i="11"/>
  <c r="G18" i="11"/>
  <c r="I18" i="11"/>
  <c r="K18" i="11"/>
  <c r="P18" i="11"/>
  <c r="R18" i="11"/>
  <c r="AA18" i="11"/>
  <c r="AE18" i="11"/>
  <c r="AH18" i="11"/>
  <c r="AJ18" i="11"/>
  <c r="AL18" i="11"/>
  <c r="AN18" i="11"/>
  <c r="AP18" i="11"/>
  <c r="AR18" i="11"/>
  <c r="AT18" i="11"/>
  <c r="A19" i="11"/>
  <c r="C19" i="11"/>
  <c r="G19" i="11"/>
  <c r="I19" i="11"/>
  <c r="K19" i="11"/>
  <c r="P19" i="11"/>
  <c r="R19" i="11"/>
  <c r="AA19" i="11"/>
  <c r="AE19" i="11"/>
  <c r="AH19" i="11"/>
  <c r="AJ19" i="11"/>
  <c r="AL19" i="11"/>
  <c r="AN19" i="11"/>
  <c r="AP19" i="11"/>
  <c r="AR19" i="11"/>
  <c r="AT19" i="11"/>
  <c r="A20" i="11"/>
  <c r="C20" i="11"/>
  <c r="G20" i="11"/>
  <c r="I20" i="11"/>
  <c r="K20" i="11"/>
  <c r="P20" i="11"/>
  <c r="R20" i="11"/>
  <c r="AA20" i="11"/>
  <c r="AE20" i="11"/>
  <c r="AH20" i="11"/>
  <c r="AJ20" i="11"/>
  <c r="AL20" i="11"/>
  <c r="AN20" i="11"/>
  <c r="AP20" i="11"/>
  <c r="AR20" i="11"/>
  <c r="AT20" i="11"/>
  <c r="A21" i="11"/>
  <c r="C21" i="11"/>
  <c r="G21" i="11"/>
  <c r="I21" i="11"/>
  <c r="K21" i="11"/>
  <c r="P21" i="11"/>
  <c r="R21" i="11"/>
  <c r="AA21" i="11"/>
  <c r="AE21" i="11"/>
  <c r="AH21" i="11"/>
  <c r="AJ21" i="11"/>
  <c r="AL21" i="11"/>
  <c r="AN21" i="11"/>
  <c r="AP21" i="11"/>
  <c r="AR21" i="11"/>
  <c r="AT21" i="11"/>
  <c r="A22" i="11"/>
  <c r="C22" i="11"/>
  <c r="G22" i="11"/>
  <c r="I22" i="11"/>
  <c r="K22" i="11"/>
  <c r="P22" i="11"/>
  <c r="R22" i="11"/>
  <c r="AA22" i="11"/>
  <c r="AE22" i="11"/>
  <c r="AH22" i="11"/>
  <c r="AJ22" i="11"/>
  <c r="AL22" i="11"/>
  <c r="AN22" i="11"/>
  <c r="AP22" i="11"/>
  <c r="AR22" i="11"/>
  <c r="AT22" i="11"/>
  <c r="A23" i="11"/>
  <c r="C23" i="11"/>
  <c r="G23" i="11"/>
  <c r="I23" i="11"/>
  <c r="K23" i="11"/>
  <c r="P23" i="11"/>
  <c r="R23" i="11"/>
  <c r="AA23" i="11"/>
  <c r="AE23" i="11"/>
  <c r="AB15" i="11"/>
  <c r="AI15" i="11"/>
  <c r="AK15" i="11"/>
  <c r="AM15" i="11"/>
  <c r="AO15" i="11"/>
  <c r="AQ15" i="11"/>
  <c r="AS15" i="11"/>
  <c r="B16" i="11"/>
  <c r="E16" i="11"/>
  <c r="AX16" i="11" s="1"/>
  <c r="H16" i="11"/>
  <c r="J16" i="11"/>
  <c r="Q16" i="11"/>
  <c r="S16" i="11"/>
  <c r="Z16" i="11"/>
  <c r="AB16" i="11"/>
  <c r="AF16" i="11"/>
  <c r="AI16" i="11"/>
  <c r="AK16" i="11"/>
  <c r="AM16" i="11"/>
  <c r="AO16" i="11"/>
  <c r="AQ16" i="11"/>
  <c r="AS16" i="11"/>
  <c r="B17" i="11"/>
  <c r="E17" i="11"/>
  <c r="AX17" i="11" s="1"/>
  <c r="H17" i="11"/>
  <c r="J17" i="11"/>
  <c r="Q17" i="11"/>
  <c r="S17" i="11"/>
  <c r="Z17" i="11"/>
  <c r="AB17" i="11"/>
  <c r="AF17" i="11"/>
  <c r="AI17" i="11"/>
  <c r="AK17" i="11"/>
  <c r="AM17" i="11"/>
  <c r="AO17" i="11"/>
  <c r="AQ17" i="11"/>
  <c r="AS17" i="11"/>
  <c r="B18" i="11"/>
  <c r="E18" i="11"/>
  <c r="AX18" i="11" s="1"/>
  <c r="H18" i="11"/>
  <c r="J18" i="11"/>
  <c r="Q18" i="11"/>
  <c r="S18" i="11"/>
  <c r="Z18" i="11"/>
  <c r="AB18" i="11"/>
  <c r="AF18" i="11"/>
  <c r="AI18" i="11"/>
  <c r="AK18" i="11"/>
  <c r="AM18" i="11"/>
  <c r="AO18" i="11"/>
  <c r="AQ18" i="11"/>
  <c r="AS18" i="11"/>
  <c r="B19" i="11"/>
  <c r="E19" i="11"/>
  <c r="AX19" i="11" s="1"/>
  <c r="H19" i="11"/>
  <c r="J19" i="11"/>
  <c r="Q19" i="11"/>
  <c r="S19" i="11"/>
  <c r="Z19" i="11"/>
  <c r="AB19" i="11"/>
  <c r="AF19" i="11"/>
  <c r="AI19" i="11"/>
  <c r="AK19" i="11"/>
  <c r="AM19" i="11"/>
  <c r="AO19" i="11"/>
  <c r="AQ19" i="11"/>
  <c r="AS19" i="11"/>
  <c r="B20" i="11"/>
  <c r="E20" i="11"/>
  <c r="AX20" i="11" s="1"/>
  <c r="H20" i="11"/>
  <c r="J20" i="11"/>
  <c r="Q20" i="11"/>
  <c r="S20" i="11"/>
  <c r="Z20" i="11"/>
  <c r="AB20" i="11"/>
  <c r="AF20" i="11"/>
  <c r="AI20" i="11"/>
  <c r="AK20" i="11"/>
  <c r="AM20" i="11"/>
  <c r="AO20" i="11"/>
  <c r="AQ20" i="11"/>
  <c r="AS20" i="11"/>
  <c r="B21" i="11"/>
  <c r="E21" i="11"/>
  <c r="AX21" i="11" s="1"/>
  <c r="H21" i="11"/>
  <c r="J21" i="11"/>
  <c r="Q21" i="11"/>
  <c r="S21" i="11"/>
  <c r="Z21" i="11"/>
  <c r="AB21" i="11"/>
  <c r="AF21" i="11"/>
  <c r="AI21" i="11"/>
  <c r="AK21" i="11"/>
  <c r="AM21" i="11"/>
  <c r="AO21" i="11"/>
  <c r="AQ21" i="11"/>
  <c r="AS21" i="11"/>
  <c r="B22" i="11"/>
  <c r="E22" i="11"/>
  <c r="AX22" i="11" s="1"/>
  <c r="H22" i="11"/>
  <c r="J22" i="11"/>
  <c r="Q22" i="11"/>
  <c r="S22" i="11"/>
  <c r="Z22" i="11"/>
  <c r="AB22" i="11"/>
  <c r="AF22" i="11"/>
  <c r="AI22" i="11"/>
  <c r="AK22" i="11"/>
  <c r="AM22" i="11"/>
  <c r="AO22" i="11"/>
  <c r="AQ22" i="11"/>
  <c r="AS22" i="11"/>
  <c r="B23" i="11"/>
  <c r="E23" i="11"/>
  <c r="AX23" i="11" s="1"/>
  <c r="H23" i="11"/>
  <c r="J23" i="11"/>
  <c r="S23" i="11"/>
  <c r="Z23" i="11"/>
  <c r="AF23" i="11"/>
  <c r="AI23" i="11"/>
  <c r="AK23" i="11"/>
  <c r="AM23" i="11"/>
  <c r="AO23" i="11"/>
  <c r="AQ23" i="11"/>
  <c r="AS23" i="11"/>
  <c r="B24" i="11"/>
  <c r="E24" i="11"/>
  <c r="AX24" i="11" s="1"/>
  <c r="H24" i="11"/>
  <c r="J24" i="11"/>
  <c r="Q24" i="11"/>
  <c r="S24" i="11"/>
  <c r="Z24" i="11"/>
  <c r="AB24" i="11"/>
  <c r="AF24" i="11"/>
  <c r="AI24" i="11"/>
  <c r="AK24" i="11"/>
  <c r="AM24" i="11"/>
  <c r="AO24" i="11"/>
  <c r="AQ24" i="11"/>
  <c r="AS24" i="11"/>
  <c r="B25" i="11"/>
  <c r="E25" i="11"/>
  <c r="AX25" i="11" s="1"/>
  <c r="H25" i="11"/>
  <c r="J25" i="11"/>
  <c r="Q25" i="11"/>
  <c r="S25" i="11"/>
  <c r="Z25" i="11"/>
  <c r="AB25" i="11"/>
  <c r="AF25" i="11"/>
  <c r="AI25" i="11"/>
  <c r="AK25" i="11"/>
  <c r="AM25" i="11"/>
  <c r="AO25" i="11"/>
  <c r="AQ25" i="11"/>
  <c r="AS25" i="11"/>
  <c r="B26" i="11"/>
  <c r="E26" i="11"/>
  <c r="AX26" i="11" s="1"/>
  <c r="H26" i="11"/>
  <c r="J26" i="11"/>
  <c r="Q26" i="11"/>
  <c r="S26" i="11"/>
  <c r="Z26" i="11"/>
  <c r="AB26" i="11"/>
  <c r="AF26" i="11"/>
  <c r="AI26" i="11"/>
  <c r="AK26" i="11"/>
  <c r="AM26" i="11"/>
  <c r="AO26" i="11"/>
  <c r="AQ26" i="11"/>
  <c r="AS26" i="11"/>
  <c r="B27" i="11"/>
  <c r="E27" i="11"/>
  <c r="AX27" i="11" s="1"/>
  <c r="H27" i="11"/>
  <c r="J27" i="11"/>
  <c r="Q27" i="11"/>
  <c r="S27" i="11"/>
  <c r="Z27" i="11"/>
  <c r="AB27" i="11"/>
  <c r="AF27" i="11"/>
  <c r="AI27" i="11"/>
  <c r="AK27" i="11"/>
  <c r="AM27" i="11"/>
  <c r="AO27" i="11"/>
  <c r="AQ27" i="11"/>
  <c r="AS27" i="11"/>
  <c r="B28" i="11"/>
  <c r="E28" i="11"/>
  <c r="AX28" i="11" s="1"/>
  <c r="H28" i="11"/>
  <c r="J28" i="11"/>
  <c r="Q28" i="11"/>
  <c r="S28" i="11"/>
  <c r="Z28" i="11"/>
  <c r="AB28" i="11"/>
  <c r="AF28" i="11"/>
  <c r="AI28" i="11"/>
  <c r="AK28" i="11"/>
  <c r="AM28" i="11"/>
  <c r="AO28" i="11"/>
  <c r="AQ28" i="11"/>
  <c r="AS28" i="11"/>
  <c r="B29" i="11"/>
  <c r="E29" i="11"/>
  <c r="AX29" i="11" s="1"/>
  <c r="H29" i="11"/>
  <c r="J29" i="11"/>
  <c r="Q29" i="11"/>
  <c r="S29" i="11"/>
  <c r="Z29" i="11"/>
  <c r="AB29" i="11"/>
  <c r="AF29" i="11"/>
  <c r="AI29" i="11"/>
  <c r="AK29" i="11"/>
  <c r="AM29" i="11"/>
  <c r="AO29" i="11"/>
  <c r="AQ29" i="11"/>
  <c r="AS29" i="11"/>
  <c r="B30" i="11"/>
  <c r="E30" i="11"/>
  <c r="AX30" i="11" s="1"/>
  <c r="H30" i="11"/>
  <c r="J30" i="11"/>
  <c r="Q30" i="11"/>
  <c r="S30" i="11"/>
  <c r="Z30" i="11"/>
  <c r="AB30" i="11"/>
  <c r="AF30" i="11"/>
  <c r="AI30" i="11"/>
  <c r="AK30" i="11"/>
  <c r="AM30" i="11"/>
  <c r="AO30" i="11"/>
  <c r="AQ30" i="11"/>
  <c r="AS30" i="11"/>
  <c r="B31" i="11"/>
  <c r="E31" i="11"/>
  <c r="AX31" i="11" s="1"/>
  <c r="H31" i="11"/>
  <c r="J31" i="11"/>
  <c r="Q31" i="11"/>
  <c r="S31" i="11"/>
  <c r="Z31" i="11"/>
  <c r="AB31" i="11"/>
  <c r="AF31" i="11"/>
  <c r="AI31" i="11"/>
  <c r="AK31" i="11"/>
  <c r="AM31" i="11"/>
  <c r="AO31" i="11"/>
  <c r="AQ31" i="11"/>
  <c r="AS31" i="11"/>
  <c r="B32" i="11"/>
  <c r="E32" i="11"/>
  <c r="AX32" i="11" s="1"/>
  <c r="H32" i="11"/>
  <c r="J32" i="11"/>
  <c r="Q32" i="11"/>
  <c r="S32" i="11"/>
  <c r="Z32" i="11"/>
  <c r="AB32" i="11"/>
  <c r="AF32" i="11"/>
  <c r="AI32" i="11"/>
  <c r="AK32" i="11"/>
  <c r="AM32" i="11"/>
  <c r="AO32" i="11"/>
  <c r="AQ32" i="11"/>
  <c r="AS32" i="11"/>
  <c r="B33" i="11"/>
  <c r="E33" i="11"/>
  <c r="AX33" i="11" s="1"/>
  <c r="H33" i="11"/>
  <c r="J33" i="11"/>
  <c r="P33" i="11"/>
  <c r="R33" i="11"/>
  <c r="Z33" i="11"/>
  <c r="AB33" i="11"/>
  <c r="AF33" i="11"/>
  <c r="AI33" i="11"/>
  <c r="AK33" i="11"/>
  <c r="AM33" i="11"/>
  <c r="AO33" i="11"/>
  <c r="AQ33" i="11"/>
  <c r="AS33" i="11"/>
  <c r="AT32" i="11"/>
  <c r="A33" i="11"/>
  <c r="G33" i="11"/>
  <c r="K33" i="11"/>
  <c r="S33" i="11"/>
  <c r="AE33" i="11"/>
  <c r="AJ33" i="11"/>
  <c r="AL33" i="11"/>
  <c r="AP33" i="11"/>
  <c r="AT33" i="11"/>
  <c r="Q23" i="11"/>
  <c r="AB23" i="11"/>
  <c r="AH23" i="11"/>
  <c r="AJ23" i="11"/>
  <c r="AL23" i="11"/>
  <c r="AN23" i="11"/>
  <c r="AP23" i="11"/>
  <c r="AR23" i="11"/>
  <c r="AT23" i="11"/>
  <c r="A24" i="11"/>
  <c r="C24" i="11"/>
  <c r="G24" i="11"/>
  <c r="I24" i="11"/>
  <c r="K24" i="11"/>
  <c r="P24" i="11"/>
  <c r="R24" i="11"/>
  <c r="AA24" i="11"/>
  <c r="AE24" i="11"/>
  <c r="AH24" i="11"/>
  <c r="AJ24" i="11"/>
  <c r="AL24" i="11"/>
  <c r="AN24" i="11"/>
  <c r="AP24" i="11"/>
  <c r="AR24" i="11"/>
  <c r="AT24" i="11"/>
  <c r="A25" i="11"/>
  <c r="C25" i="11"/>
  <c r="G25" i="11"/>
  <c r="I25" i="11"/>
  <c r="K25" i="11"/>
  <c r="P25" i="11"/>
  <c r="R25" i="11"/>
  <c r="AA25" i="11"/>
  <c r="AE25" i="11"/>
  <c r="AH25" i="11"/>
  <c r="AJ25" i="11"/>
  <c r="AL25" i="11"/>
  <c r="AN25" i="11"/>
  <c r="AP25" i="11"/>
  <c r="AR25" i="11"/>
  <c r="AT25" i="11"/>
  <c r="A26" i="11"/>
  <c r="C26" i="11"/>
  <c r="G26" i="11"/>
  <c r="I26" i="11"/>
  <c r="K26" i="11"/>
  <c r="P26" i="11"/>
  <c r="R26" i="11"/>
  <c r="AA26" i="11"/>
  <c r="AE26" i="11"/>
  <c r="AH26" i="11"/>
  <c r="AJ26" i="11"/>
  <c r="AL26" i="11"/>
  <c r="AN26" i="11"/>
  <c r="AP26" i="11"/>
  <c r="AR26" i="11"/>
  <c r="AT26" i="11"/>
  <c r="A27" i="11"/>
  <c r="C27" i="11"/>
  <c r="G27" i="11"/>
  <c r="I27" i="11"/>
  <c r="K27" i="11"/>
  <c r="P27" i="11"/>
  <c r="R27" i="11"/>
  <c r="AA27" i="11"/>
  <c r="AE27" i="11"/>
  <c r="AH27" i="11"/>
  <c r="AJ27" i="11"/>
  <c r="AL27" i="11"/>
  <c r="AN27" i="11"/>
  <c r="AP27" i="11"/>
  <c r="AR27" i="11"/>
  <c r="AT27" i="11"/>
  <c r="A28" i="11"/>
  <c r="C28" i="11"/>
  <c r="G28" i="11"/>
  <c r="I28" i="11"/>
  <c r="K28" i="11"/>
  <c r="P28" i="11"/>
  <c r="R28" i="11"/>
  <c r="AA28" i="11"/>
  <c r="AE28" i="11"/>
  <c r="AH28" i="11"/>
  <c r="AJ28" i="11"/>
  <c r="AL28" i="11"/>
  <c r="AN28" i="11"/>
  <c r="AP28" i="11"/>
  <c r="AR28" i="11"/>
  <c r="AT28" i="11"/>
  <c r="A29" i="11"/>
  <c r="C29" i="11"/>
  <c r="G29" i="11"/>
  <c r="I29" i="11"/>
  <c r="K29" i="11"/>
  <c r="P29" i="11"/>
  <c r="R29" i="11"/>
  <c r="AA29" i="11"/>
  <c r="AE29" i="11"/>
  <c r="AH29" i="11"/>
  <c r="AJ29" i="11"/>
  <c r="AL29" i="11"/>
  <c r="AN29" i="11"/>
  <c r="AP29" i="11"/>
  <c r="AR29" i="11"/>
  <c r="AT29" i="11"/>
  <c r="A30" i="11"/>
  <c r="C30" i="11"/>
  <c r="G30" i="11"/>
  <c r="I30" i="11"/>
  <c r="K30" i="11"/>
  <c r="P30" i="11"/>
  <c r="R30" i="11"/>
  <c r="AA30" i="11"/>
  <c r="AE30" i="11"/>
  <c r="AH30" i="11"/>
  <c r="AJ30" i="11"/>
  <c r="AL30" i="11"/>
  <c r="AN30" i="11"/>
  <c r="AP30" i="11"/>
  <c r="AR30" i="11"/>
  <c r="AT30" i="11"/>
  <c r="A31" i="11"/>
  <c r="C31" i="11"/>
  <c r="G31" i="11"/>
  <c r="I31" i="11"/>
  <c r="K31" i="11"/>
  <c r="P31" i="11"/>
  <c r="R31" i="11"/>
  <c r="AA31" i="11"/>
  <c r="AE31" i="11"/>
  <c r="AH31" i="11"/>
  <c r="AJ31" i="11"/>
  <c r="AL31" i="11"/>
  <c r="AN31" i="11"/>
  <c r="AP31" i="11"/>
  <c r="AR31" i="11"/>
  <c r="AT31" i="11"/>
  <c r="A32" i="11"/>
  <c r="C32" i="11"/>
  <c r="G32" i="11"/>
  <c r="I32" i="11"/>
  <c r="K32" i="11"/>
  <c r="P32" i="11"/>
  <c r="R32" i="11"/>
  <c r="AA32" i="11"/>
  <c r="AE32" i="11"/>
  <c r="AH32" i="11"/>
  <c r="AJ32" i="11"/>
  <c r="AL32" i="11"/>
  <c r="AN32" i="11"/>
  <c r="AP32" i="11"/>
  <c r="AR32" i="11"/>
  <c r="C33" i="11"/>
  <c r="I33" i="11"/>
  <c r="Q33" i="11"/>
  <c r="AA33" i="11"/>
  <c r="AH33" i="11"/>
  <c r="AN33" i="11"/>
  <c r="AR33" i="11"/>
  <c r="AJ9" i="11"/>
  <c r="AL9" i="11"/>
  <c r="AN9" i="11"/>
  <c r="AP9" i="11"/>
  <c r="AR9" i="11"/>
  <c r="AT9" i="11"/>
  <c r="AF9" i="11"/>
  <c r="Z9" i="11"/>
  <c r="AB9" i="11"/>
  <c r="R9" i="11"/>
  <c r="P9" i="11"/>
  <c r="K9" i="11"/>
  <c r="I9" i="11"/>
  <c r="G9" i="11"/>
  <c r="C9" i="11"/>
  <c r="B9" i="11"/>
  <c r="AI9" i="11"/>
  <c r="AK9" i="11"/>
  <c r="AM9" i="11"/>
  <c r="AO9" i="11"/>
  <c r="AQ9" i="11"/>
  <c r="AS9" i="11"/>
  <c r="AH9" i="11"/>
  <c r="AE9" i="11"/>
  <c r="AA9" i="11"/>
  <c r="S9" i="11"/>
  <c r="Q9" i="11"/>
  <c r="J9" i="11"/>
  <c r="H9" i="11"/>
  <c r="E9" i="11"/>
  <c r="D13" i="8"/>
  <c r="D14" i="8"/>
  <c r="D15" i="8"/>
  <c r="D16" i="8"/>
  <c r="D17" i="8"/>
  <c r="D18" i="8"/>
  <c r="D19" i="8"/>
  <c r="D20" i="8"/>
  <c r="D21" i="8"/>
  <c r="D22" i="8"/>
  <c r="D23" i="8"/>
  <c r="D24" i="8"/>
  <c r="D25" i="8"/>
  <c r="D26" i="8"/>
  <c r="D27" i="8"/>
  <c r="D28" i="8"/>
  <c r="D29" i="8"/>
  <c r="D30" i="8"/>
  <c r="B3" i="9"/>
  <c r="D3" i="9"/>
  <c r="F3" i="9"/>
  <c r="H3" i="9"/>
  <c r="N3" i="9"/>
  <c r="X3" i="9"/>
  <c r="V3" i="9"/>
  <c r="AG3" i="9"/>
  <c r="AE3" i="9"/>
  <c r="AC3" i="9"/>
  <c r="AA3" i="9"/>
  <c r="O8" i="8"/>
  <c r="P8" i="8"/>
  <c r="O9" i="8"/>
  <c r="P9" i="8"/>
  <c r="O10" i="8"/>
  <c r="P10" i="8"/>
  <c r="O11" i="8"/>
  <c r="P11" i="8"/>
  <c r="O12" i="8"/>
  <c r="P12" i="8"/>
  <c r="O13" i="8"/>
  <c r="P13" i="8"/>
  <c r="O14" i="8"/>
  <c r="P14" i="8"/>
  <c r="O15" i="8"/>
  <c r="P15" i="8"/>
  <c r="O16" i="8"/>
  <c r="P16" i="8"/>
  <c r="O17" i="8"/>
  <c r="P17" i="8"/>
  <c r="O18" i="8"/>
  <c r="P18" i="8"/>
  <c r="O19" i="8"/>
  <c r="P19" i="8"/>
  <c r="O20" i="8"/>
  <c r="P20" i="8"/>
  <c r="O21" i="8"/>
  <c r="P21" i="8"/>
  <c r="O22" i="8"/>
  <c r="P22" i="8"/>
  <c r="O23" i="8"/>
  <c r="P23" i="8"/>
  <c r="O24" i="8"/>
  <c r="P24" i="8"/>
  <c r="O25" i="8"/>
  <c r="P25" i="8"/>
  <c r="O26" i="8"/>
  <c r="P26" i="8"/>
  <c r="O27" i="8"/>
  <c r="P27" i="8"/>
  <c r="O28" i="8"/>
  <c r="P28" i="8"/>
  <c r="O29" i="8"/>
  <c r="P29" i="8"/>
  <c r="O30" i="8"/>
  <c r="P30" i="8"/>
  <c r="O31" i="8"/>
  <c r="P31" i="8"/>
  <c r="P7" i="8"/>
  <c r="O7" i="8"/>
  <c r="N8" i="8"/>
  <c r="N9" i="8"/>
  <c r="N10" i="8"/>
  <c r="N11" i="8"/>
  <c r="N12" i="8"/>
  <c r="N13" i="8"/>
  <c r="N14" i="8"/>
  <c r="N15" i="8"/>
  <c r="N16" i="8"/>
  <c r="N17" i="8"/>
  <c r="N18" i="8"/>
  <c r="N19" i="8"/>
  <c r="N20" i="8"/>
  <c r="N21" i="8"/>
  <c r="N22" i="8"/>
  <c r="N23" i="8"/>
  <c r="N24" i="8"/>
  <c r="N25" i="8"/>
  <c r="N26" i="8"/>
  <c r="N27" i="8"/>
  <c r="N28" i="8"/>
  <c r="N29" i="8"/>
  <c r="N30" i="8"/>
  <c r="N31" i="8"/>
  <c r="N7" i="8"/>
  <c r="AE7" i="12" l="1"/>
  <c r="AD7" i="12"/>
  <c r="AV7" i="12"/>
  <c r="AE28" i="12"/>
  <c r="AD28" i="12"/>
  <c r="AV28" i="12"/>
  <c r="AD23" i="12"/>
  <c r="AV23" i="12"/>
  <c r="AE23" i="12"/>
  <c r="AE18" i="12"/>
  <c r="AD18" i="12"/>
  <c r="AV18" i="12"/>
  <c r="AD31" i="12"/>
  <c r="AV31" i="12"/>
  <c r="AE31" i="12"/>
  <c r="AD27" i="12"/>
  <c r="AV27" i="12"/>
  <c r="AE27" i="12"/>
  <c r="AE24" i="12"/>
  <c r="AD24" i="12"/>
  <c r="AV24" i="12"/>
  <c r="AE20" i="12"/>
  <c r="AD20" i="12"/>
  <c r="AV20" i="12"/>
  <c r="AD17" i="12"/>
  <c r="AV17" i="12"/>
  <c r="AE17" i="12"/>
  <c r="AD15" i="12"/>
  <c r="AV15" i="12"/>
  <c r="AE15" i="12"/>
  <c r="AD13" i="12"/>
  <c r="AV13" i="12"/>
  <c r="AE13" i="12"/>
  <c r="AD11" i="12"/>
  <c r="AV11" i="12"/>
  <c r="AE11" i="12"/>
  <c r="AE8" i="12"/>
  <c r="AD8" i="12"/>
  <c r="AV8" i="12"/>
  <c r="AE30" i="12"/>
  <c r="AD30" i="12"/>
  <c r="AV30" i="12"/>
  <c r="AE26" i="12"/>
  <c r="AD26" i="12"/>
  <c r="AV26" i="12"/>
  <c r="AE22" i="12"/>
  <c r="AD22" i="12"/>
  <c r="AV22" i="12"/>
  <c r="AE10" i="12"/>
  <c r="AD10" i="12"/>
  <c r="AV10" i="12"/>
  <c r="AD29" i="12"/>
  <c r="AV29" i="12"/>
  <c r="AE29" i="12"/>
  <c r="AD25" i="12"/>
  <c r="AV25" i="12"/>
  <c r="AE25" i="12"/>
  <c r="AD21" i="12"/>
  <c r="AV21" i="12"/>
  <c r="AE21" i="12"/>
  <c r="AD19" i="12"/>
  <c r="AV19" i="12"/>
  <c r="AE19" i="12"/>
  <c r="AE16" i="12"/>
  <c r="AD16" i="12"/>
  <c r="AV16" i="12"/>
  <c r="AE14" i="12"/>
  <c r="AD14" i="12"/>
  <c r="AV14" i="12"/>
  <c r="AE12" i="12"/>
  <c r="AD12" i="12"/>
  <c r="AV12" i="12"/>
  <c r="AD9" i="12"/>
  <c r="AV9" i="12"/>
  <c r="AE9" i="12"/>
  <c r="AY33" i="11"/>
  <c r="BA33" i="11"/>
  <c r="BC33" i="11"/>
  <c r="R27" i="9" s="1"/>
  <c r="AZ33" i="11"/>
  <c r="BB33" i="11"/>
  <c r="Q27" i="9" s="1"/>
  <c r="AZ31" i="11"/>
  <c r="BB31" i="11"/>
  <c r="Q25" i="9" s="1"/>
  <c r="BA31" i="11"/>
  <c r="AY31" i="11"/>
  <c r="BC31" i="11"/>
  <c r="R25" i="9" s="1"/>
  <c r="AZ29" i="11"/>
  <c r="BB29" i="11"/>
  <c r="Q23" i="9" s="1"/>
  <c r="BA29" i="11"/>
  <c r="AY29" i="11"/>
  <c r="BC29" i="11"/>
  <c r="R23" i="9" s="1"/>
  <c r="AZ27" i="11"/>
  <c r="BB27" i="11"/>
  <c r="Q21" i="9" s="1"/>
  <c r="BA27" i="11"/>
  <c r="AY27" i="11"/>
  <c r="BC27" i="11"/>
  <c r="R21" i="9" s="1"/>
  <c r="AZ25" i="11"/>
  <c r="BB25" i="11"/>
  <c r="Q19" i="9" s="1"/>
  <c r="BA25" i="11"/>
  <c r="AY25" i="11"/>
  <c r="BC25" i="11"/>
  <c r="R19" i="9" s="1"/>
  <c r="AZ22" i="11"/>
  <c r="BB22" i="11"/>
  <c r="Q16" i="9" s="1"/>
  <c r="AY22" i="11"/>
  <c r="BC22" i="11"/>
  <c r="R16" i="9" s="1"/>
  <c r="BA22" i="11"/>
  <c r="AZ20" i="11"/>
  <c r="BB20" i="11"/>
  <c r="Q14" i="9" s="1"/>
  <c r="AY20" i="11"/>
  <c r="BC20" i="11"/>
  <c r="R14" i="9" s="1"/>
  <c r="BA20" i="11"/>
  <c r="AZ18" i="11"/>
  <c r="BB18" i="11"/>
  <c r="Q12" i="9" s="1"/>
  <c r="AY18" i="11"/>
  <c r="BC18" i="11"/>
  <c r="R12" i="9" s="1"/>
  <c r="BA18" i="11"/>
  <c r="AZ16" i="11"/>
  <c r="BB16" i="11"/>
  <c r="Q10" i="9" s="1"/>
  <c r="AY16" i="11"/>
  <c r="BC16" i="11"/>
  <c r="R10" i="9" s="1"/>
  <c r="BA16" i="11"/>
  <c r="AZ15" i="11"/>
  <c r="BB15" i="11"/>
  <c r="Q9" i="9" s="1"/>
  <c r="BA15" i="11"/>
  <c r="AY15" i="11"/>
  <c r="BC15" i="11"/>
  <c r="R9" i="9" s="1"/>
  <c r="AY32" i="11"/>
  <c r="BA32" i="11"/>
  <c r="BC32" i="11"/>
  <c r="R26" i="9" s="1"/>
  <c r="AZ32" i="11"/>
  <c r="BB32" i="11"/>
  <c r="Q26" i="9" s="1"/>
  <c r="AZ30" i="11"/>
  <c r="BB30" i="11"/>
  <c r="Q24" i="9" s="1"/>
  <c r="AY30" i="11"/>
  <c r="BC30" i="11"/>
  <c r="R24" i="9" s="1"/>
  <c r="BA30" i="11"/>
  <c r="AZ28" i="11"/>
  <c r="BB28" i="11"/>
  <c r="Q22" i="9" s="1"/>
  <c r="AY28" i="11"/>
  <c r="BC28" i="11"/>
  <c r="R22" i="9" s="1"/>
  <c r="BA28" i="11"/>
  <c r="AZ26" i="11"/>
  <c r="BB26" i="11"/>
  <c r="Q20" i="9" s="1"/>
  <c r="AY26" i="11"/>
  <c r="BC26" i="11"/>
  <c r="R20" i="9" s="1"/>
  <c r="BA26" i="11"/>
  <c r="AZ24" i="11"/>
  <c r="BB24" i="11"/>
  <c r="Q18" i="9" s="1"/>
  <c r="AY24" i="11"/>
  <c r="BC24" i="11"/>
  <c r="R18" i="9" s="1"/>
  <c r="BA24" i="11"/>
  <c r="AZ23" i="11"/>
  <c r="BB23" i="11"/>
  <c r="Q17" i="9" s="1"/>
  <c r="BA23" i="11"/>
  <c r="AY23" i="11"/>
  <c r="BC23" i="11"/>
  <c r="R17" i="9" s="1"/>
  <c r="AZ21" i="11"/>
  <c r="BB21" i="11"/>
  <c r="Q15" i="9" s="1"/>
  <c r="BA21" i="11"/>
  <c r="AY21" i="11"/>
  <c r="BC21" i="11"/>
  <c r="R15" i="9" s="1"/>
  <c r="AZ19" i="11"/>
  <c r="BB19" i="11"/>
  <c r="Q13" i="9" s="1"/>
  <c r="BA19" i="11"/>
  <c r="AY19" i="11"/>
  <c r="BC19" i="11"/>
  <c r="R13" i="9" s="1"/>
  <c r="AZ17" i="11"/>
  <c r="BB17" i="11"/>
  <c r="Q11" i="9" s="1"/>
  <c r="BA17" i="11"/>
  <c r="AY17" i="11"/>
  <c r="BC17" i="11"/>
  <c r="R11" i="9" s="1"/>
  <c r="AC31" i="11"/>
  <c r="Y31" i="11"/>
  <c r="AC29" i="11"/>
  <c r="Y29" i="11"/>
  <c r="AC25" i="11"/>
  <c r="Y25" i="11"/>
  <c r="AC22" i="11"/>
  <c r="Y22" i="11"/>
  <c r="AC16" i="11"/>
  <c r="Y16" i="11"/>
  <c r="AC13" i="11"/>
  <c r="Y13" i="11"/>
  <c r="AC11" i="11"/>
  <c r="Y11" i="11"/>
  <c r="AJ28" i="12"/>
  <c r="Z28" i="12"/>
  <c r="B28" i="12"/>
  <c r="J28" i="12"/>
  <c r="A28" i="12"/>
  <c r="AI28" i="12"/>
  <c r="AA28" i="12"/>
  <c r="K28" i="12"/>
  <c r="G28" i="12"/>
  <c r="T28" i="12"/>
  <c r="H28" i="12"/>
  <c r="AK28" i="12"/>
  <c r="C28" i="12"/>
  <c r="Y28" i="12"/>
  <c r="I28" i="12"/>
  <c r="AL28" i="12"/>
  <c r="H18" i="12"/>
  <c r="B18" i="12"/>
  <c r="A18" i="12"/>
  <c r="C18" i="12"/>
  <c r="AK18" i="12"/>
  <c r="Z18" i="12"/>
  <c r="J18" i="12"/>
  <c r="AL18" i="12"/>
  <c r="T18" i="12"/>
  <c r="G18" i="12"/>
  <c r="K18" i="12"/>
  <c r="AA18" i="12"/>
  <c r="AI18" i="12"/>
  <c r="AJ18" i="12"/>
  <c r="I18" i="12"/>
  <c r="Y18" i="12"/>
  <c r="AK27" i="12"/>
  <c r="C27" i="12"/>
  <c r="T27" i="12"/>
  <c r="A27" i="12"/>
  <c r="J27" i="12"/>
  <c r="AL27" i="12"/>
  <c r="Y27" i="12"/>
  <c r="I27" i="12"/>
  <c r="Z27" i="12"/>
  <c r="AJ27" i="12"/>
  <c r="H27" i="12"/>
  <c r="B27" i="12"/>
  <c r="AI27" i="12"/>
  <c r="AA27" i="12"/>
  <c r="K27" i="12"/>
  <c r="G27" i="12"/>
  <c r="G20" i="12"/>
  <c r="AA20" i="12"/>
  <c r="B20" i="12"/>
  <c r="K20" i="12"/>
  <c r="AI20" i="12"/>
  <c r="A20" i="12"/>
  <c r="C20" i="12"/>
  <c r="I20" i="12"/>
  <c r="Y20" i="12"/>
  <c r="AK20" i="12"/>
  <c r="AL20" i="12"/>
  <c r="Z20" i="12"/>
  <c r="J20" i="12"/>
  <c r="AJ20" i="12"/>
  <c r="T20" i="12"/>
  <c r="H20" i="12"/>
  <c r="AK15" i="12"/>
  <c r="Z15" i="12"/>
  <c r="A15" i="12"/>
  <c r="C15" i="12"/>
  <c r="J15" i="12"/>
  <c r="B15" i="12"/>
  <c r="AL15" i="12"/>
  <c r="AJ15" i="12"/>
  <c r="T15" i="12"/>
  <c r="G15" i="12"/>
  <c r="K15" i="12"/>
  <c r="AA15" i="12"/>
  <c r="AI15" i="12"/>
  <c r="H15" i="12"/>
  <c r="I15" i="12"/>
  <c r="Y15" i="12"/>
  <c r="J11" i="12"/>
  <c r="A11" i="12"/>
  <c r="C11" i="12"/>
  <c r="Z11" i="12"/>
  <c r="B11" i="12"/>
  <c r="AJ11" i="12"/>
  <c r="AK11" i="12"/>
  <c r="AL11" i="12"/>
  <c r="G11" i="12"/>
  <c r="K11" i="12"/>
  <c r="AA11" i="12"/>
  <c r="AI11" i="12"/>
  <c r="H11" i="12"/>
  <c r="I11" i="12"/>
  <c r="Y11" i="12"/>
  <c r="AC33" i="11"/>
  <c r="Y33" i="11"/>
  <c r="AC27" i="11"/>
  <c r="Y27" i="11"/>
  <c r="AC20" i="11"/>
  <c r="Y20" i="11"/>
  <c r="AC18" i="11"/>
  <c r="Y18" i="11"/>
  <c r="AC15" i="11"/>
  <c r="Y15" i="11"/>
  <c r="AL7" i="12"/>
  <c r="I7" i="12"/>
  <c r="AA7" i="12"/>
  <c r="G7" i="12"/>
  <c r="C7" i="12"/>
  <c r="J7" i="12"/>
  <c r="Z7" i="12"/>
  <c r="K7" i="12"/>
  <c r="AI7" i="12"/>
  <c r="AK7" i="12"/>
  <c r="B7" i="12"/>
  <c r="Y7" i="12"/>
  <c r="A7" i="12"/>
  <c r="H7" i="12"/>
  <c r="AJ7" i="12"/>
  <c r="AK23" i="12"/>
  <c r="H23" i="12"/>
  <c r="T23" i="12"/>
  <c r="A23" i="12"/>
  <c r="C23" i="12"/>
  <c r="J23" i="12"/>
  <c r="Z23" i="12"/>
  <c r="B23" i="12"/>
  <c r="AL23" i="12"/>
  <c r="AJ23" i="12"/>
  <c r="Y23" i="12"/>
  <c r="I23" i="12"/>
  <c r="AI23" i="12"/>
  <c r="AA23" i="12"/>
  <c r="K23" i="12"/>
  <c r="G23" i="12"/>
  <c r="AK31" i="12"/>
  <c r="C31" i="12"/>
  <c r="A31" i="12"/>
  <c r="Z31" i="12"/>
  <c r="J31" i="12"/>
  <c r="AL31" i="12"/>
  <c r="Y31" i="12"/>
  <c r="I31" i="12"/>
  <c r="T31" i="12"/>
  <c r="H31" i="12"/>
  <c r="AJ31" i="12"/>
  <c r="B31" i="12"/>
  <c r="AI31" i="12"/>
  <c r="AA31" i="12"/>
  <c r="K31" i="12"/>
  <c r="G31" i="12"/>
  <c r="AJ24" i="12"/>
  <c r="Z24" i="12"/>
  <c r="B24" i="12"/>
  <c r="J24" i="12"/>
  <c r="A24" i="12"/>
  <c r="C24" i="12"/>
  <c r="H24" i="12"/>
  <c r="AI24" i="12"/>
  <c r="T24" i="12"/>
  <c r="AK24" i="12"/>
  <c r="AA24" i="12"/>
  <c r="K24" i="12"/>
  <c r="G24" i="12"/>
  <c r="AL24" i="12"/>
  <c r="Y24" i="12"/>
  <c r="I24" i="12"/>
  <c r="AK17" i="12"/>
  <c r="J17" i="12"/>
  <c r="Z17" i="12"/>
  <c r="A17" i="12"/>
  <c r="C17" i="12"/>
  <c r="H17" i="12"/>
  <c r="T17" i="12"/>
  <c r="B17" i="12"/>
  <c r="AJ17" i="12"/>
  <c r="AL17" i="12"/>
  <c r="I17" i="12"/>
  <c r="Y17" i="12"/>
  <c r="G17" i="12"/>
  <c r="K17" i="12"/>
  <c r="AA17" i="12"/>
  <c r="AI17" i="12"/>
  <c r="H13" i="12"/>
  <c r="Z13" i="12"/>
  <c r="A13" i="12"/>
  <c r="C13" i="12"/>
  <c r="J13" i="12"/>
  <c r="B13" i="12"/>
  <c r="T13" i="12"/>
  <c r="AJ13" i="12"/>
  <c r="AK13" i="12"/>
  <c r="I13" i="12"/>
  <c r="Y13" i="12"/>
  <c r="AL13" i="12"/>
  <c r="G13" i="12"/>
  <c r="K13" i="12"/>
  <c r="AA13" i="12"/>
  <c r="AI13" i="12"/>
  <c r="Z8" i="12"/>
  <c r="B8" i="12"/>
  <c r="J8" i="12"/>
  <c r="A8" i="12"/>
  <c r="C8" i="12"/>
  <c r="AK8" i="12"/>
  <c r="AL8" i="12"/>
  <c r="G8" i="12"/>
  <c r="AJ8" i="12"/>
  <c r="Y8" i="12"/>
  <c r="I8" i="12"/>
  <c r="H8" i="12"/>
  <c r="AI8" i="12"/>
  <c r="K8" i="12"/>
  <c r="AA8" i="12"/>
  <c r="Y9" i="11"/>
  <c r="AC9" i="11"/>
  <c r="AC32" i="11"/>
  <c r="Y32" i="11"/>
  <c r="AC30" i="11"/>
  <c r="Y30" i="11"/>
  <c r="AC28" i="11"/>
  <c r="Y28" i="11"/>
  <c r="AC26" i="11"/>
  <c r="Y26" i="11"/>
  <c r="AC24" i="11"/>
  <c r="Y24" i="11"/>
  <c r="AC23" i="11"/>
  <c r="Y23" i="11"/>
  <c r="AC21" i="11"/>
  <c r="Y21" i="11"/>
  <c r="AC19" i="11"/>
  <c r="Y19" i="11"/>
  <c r="AC17" i="11"/>
  <c r="Y17" i="11"/>
  <c r="AC14" i="11"/>
  <c r="Y14" i="11"/>
  <c r="AC12" i="11"/>
  <c r="Y12" i="11"/>
  <c r="Y10" i="11"/>
  <c r="AC10" i="11"/>
  <c r="AJ30" i="12"/>
  <c r="B30" i="12"/>
  <c r="AK30" i="12"/>
  <c r="T30" i="12"/>
  <c r="H30" i="12"/>
  <c r="C30" i="12"/>
  <c r="AI30" i="12"/>
  <c r="AA30" i="12"/>
  <c r="K30" i="12"/>
  <c r="G30" i="12"/>
  <c r="Z30" i="12"/>
  <c r="J30" i="12"/>
  <c r="A30" i="12"/>
  <c r="Y30" i="12"/>
  <c r="I30" i="12"/>
  <c r="AL30" i="12"/>
  <c r="AJ26" i="12"/>
  <c r="B26" i="12"/>
  <c r="AK26" i="12"/>
  <c r="T26" i="12"/>
  <c r="H26" i="12"/>
  <c r="C26" i="12"/>
  <c r="AI26" i="12"/>
  <c r="AA26" i="12"/>
  <c r="K26" i="12"/>
  <c r="G26" i="12"/>
  <c r="Z26" i="12"/>
  <c r="J26" i="12"/>
  <c r="A26" i="12"/>
  <c r="Y26" i="12"/>
  <c r="I26" i="12"/>
  <c r="AL26" i="12"/>
  <c r="AJ22" i="12"/>
  <c r="J22" i="12"/>
  <c r="B22" i="12"/>
  <c r="Z22" i="12"/>
  <c r="A22" i="12"/>
  <c r="C22" i="12"/>
  <c r="T22" i="12"/>
  <c r="AK22" i="12"/>
  <c r="H22" i="12"/>
  <c r="AI22" i="12"/>
  <c r="AA22" i="12"/>
  <c r="K22" i="12"/>
  <c r="G22" i="12"/>
  <c r="Y22" i="12"/>
  <c r="I22" i="12"/>
  <c r="AL22" i="12"/>
  <c r="Z10" i="12"/>
  <c r="B10" i="12"/>
  <c r="A10" i="12"/>
  <c r="C10" i="12"/>
  <c r="AK10" i="12"/>
  <c r="AL10" i="12"/>
  <c r="H10" i="12"/>
  <c r="AJ10" i="12"/>
  <c r="G10" i="12"/>
  <c r="K10" i="12"/>
  <c r="AA10" i="12"/>
  <c r="AI10" i="12"/>
  <c r="J10" i="12"/>
  <c r="I10" i="12"/>
  <c r="Y10" i="12"/>
  <c r="AK29" i="12"/>
  <c r="A29" i="12"/>
  <c r="C29" i="12"/>
  <c r="Z29" i="12"/>
  <c r="J29" i="12"/>
  <c r="AJ29" i="12"/>
  <c r="B29" i="12"/>
  <c r="Y29" i="12"/>
  <c r="I29" i="12"/>
  <c r="T29" i="12"/>
  <c r="H29" i="12"/>
  <c r="AL29" i="12"/>
  <c r="AI29" i="12"/>
  <c r="AA29" i="12"/>
  <c r="K29" i="12"/>
  <c r="G29" i="12"/>
  <c r="AK25" i="12"/>
  <c r="A25" i="12"/>
  <c r="C25" i="12"/>
  <c r="Z25" i="12"/>
  <c r="J25" i="12"/>
  <c r="AJ25" i="12"/>
  <c r="B25" i="12"/>
  <c r="Y25" i="12"/>
  <c r="I25" i="12"/>
  <c r="T25" i="12"/>
  <c r="H25" i="12"/>
  <c r="AL25" i="12"/>
  <c r="AI25" i="12"/>
  <c r="AA25" i="12"/>
  <c r="G25" i="12"/>
  <c r="K25" i="12"/>
  <c r="AK21" i="12"/>
  <c r="J21" i="12"/>
  <c r="Z21" i="12"/>
  <c r="A21" i="12"/>
  <c r="C21" i="12"/>
  <c r="H21" i="12"/>
  <c r="T21" i="12"/>
  <c r="B21" i="12"/>
  <c r="AJ21" i="12"/>
  <c r="AL21" i="12"/>
  <c r="Y21" i="12"/>
  <c r="I21" i="12"/>
  <c r="AI21" i="12"/>
  <c r="AA21" i="12"/>
  <c r="K21" i="12"/>
  <c r="G21" i="12"/>
  <c r="AK19" i="12"/>
  <c r="A19" i="12"/>
  <c r="C19" i="12"/>
  <c r="Z19" i="12"/>
  <c r="B19" i="12"/>
  <c r="J19" i="12"/>
  <c r="AL19" i="12"/>
  <c r="AJ19" i="12"/>
  <c r="H19" i="12"/>
  <c r="G19" i="12"/>
  <c r="K19" i="12"/>
  <c r="AA19" i="12"/>
  <c r="AI19" i="12"/>
  <c r="T19" i="12"/>
  <c r="I19" i="12"/>
  <c r="Y19" i="12"/>
  <c r="H16" i="12"/>
  <c r="Z16" i="12"/>
  <c r="B16" i="12"/>
  <c r="J16" i="12"/>
  <c r="A16" i="12"/>
  <c r="C16" i="12"/>
  <c r="AK16" i="12"/>
  <c r="AL16" i="12"/>
  <c r="I16" i="12"/>
  <c r="Y16" i="12"/>
  <c r="AJ16" i="12"/>
  <c r="T16" i="12"/>
  <c r="G16" i="12"/>
  <c r="K16" i="12"/>
  <c r="AA16" i="12"/>
  <c r="AI16" i="12"/>
  <c r="H14" i="12"/>
  <c r="B14" i="12"/>
  <c r="Z14" i="12"/>
  <c r="A14" i="12"/>
  <c r="C14" i="12"/>
  <c r="AK14" i="12"/>
  <c r="AL14" i="12"/>
  <c r="T14" i="12"/>
  <c r="G14" i="12"/>
  <c r="K14" i="12"/>
  <c r="AA14" i="12"/>
  <c r="AI14" i="12"/>
  <c r="J14" i="12"/>
  <c r="AJ14" i="12"/>
  <c r="I14" i="12"/>
  <c r="Y14" i="12"/>
  <c r="J12" i="12"/>
  <c r="B12" i="12"/>
  <c r="Z12" i="12"/>
  <c r="A12" i="12"/>
  <c r="C12" i="12"/>
  <c r="AK12" i="12"/>
  <c r="AL12" i="12"/>
  <c r="I12" i="12"/>
  <c r="Y12" i="12"/>
  <c r="H12" i="12"/>
  <c r="AJ12" i="12"/>
  <c r="G12" i="12"/>
  <c r="K12" i="12"/>
  <c r="AA12" i="12"/>
  <c r="AI12" i="12"/>
  <c r="J9" i="12"/>
  <c r="Z9" i="12"/>
  <c r="A9" i="12"/>
  <c r="C9" i="12"/>
  <c r="H9" i="12"/>
  <c r="B9" i="12"/>
  <c r="AJ9" i="12"/>
  <c r="AK9" i="12"/>
  <c r="I9" i="12"/>
  <c r="Y9" i="12"/>
  <c r="AL9" i="12"/>
  <c r="G9" i="12"/>
  <c r="K9" i="12"/>
  <c r="AA9" i="12"/>
  <c r="AI9" i="12"/>
  <c r="H13" i="8"/>
  <c r="H14" i="8"/>
  <c r="H15" i="8"/>
  <c r="H16" i="8"/>
  <c r="H17" i="8"/>
  <c r="H18" i="8"/>
  <c r="H19" i="8"/>
  <c r="H20" i="8"/>
  <c r="H21" i="8"/>
  <c r="H22" i="8"/>
  <c r="H23" i="8"/>
  <c r="H24" i="8"/>
  <c r="H25" i="8"/>
  <c r="H26" i="8"/>
  <c r="H27" i="8"/>
  <c r="H28" i="8"/>
  <c r="H29" i="8"/>
  <c r="H30" i="8"/>
  <c r="D12" i="2"/>
  <c r="D11" i="2"/>
  <c r="C11" i="2"/>
  <c r="F8" i="8"/>
  <c r="F9" i="8"/>
  <c r="F10" i="8"/>
  <c r="F11" i="8"/>
  <c r="F12" i="8"/>
  <c r="F13" i="8"/>
  <c r="F14" i="8"/>
  <c r="F15" i="8"/>
  <c r="F16" i="8"/>
  <c r="F17" i="8"/>
  <c r="F18" i="8"/>
  <c r="F19" i="8"/>
  <c r="F20" i="8"/>
  <c r="F21" i="8"/>
  <c r="F22" i="8"/>
  <c r="F23" i="8"/>
  <c r="F24" i="8"/>
  <c r="F25" i="8"/>
  <c r="F26" i="8"/>
  <c r="F27" i="8"/>
  <c r="F28" i="8"/>
  <c r="F29" i="8"/>
  <c r="F30" i="8"/>
  <c r="F31" i="8"/>
  <c r="F7" i="8"/>
  <c r="A8" i="8"/>
  <c r="B8" i="8"/>
  <c r="H8" i="8" s="1"/>
  <c r="A9" i="8"/>
  <c r="B9" i="8"/>
  <c r="H9" i="8" s="1"/>
  <c r="A10" i="8"/>
  <c r="B10" i="8"/>
  <c r="H10" i="8" s="1"/>
  <c r="A11" i="8"/>
  <c r="B11" i="8"/>
  <c r="H11" i="8" s="1"/>
  <c r="A12" i="8"/>
  <c r="B12" i="8"/>
  <c r="H12" i="8" s="1"/>
  <c r="A13" i="8"/>
  <c r="B13" i="8"/>
  <c r="A14" i="8"/>
  <c r="B14" i="8"/>
  <c r="A15" i="8"/>
  <c r="B15" i="8"/>
  <c r="A16" i="8"/>
  <c r="B16"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H31" i="8" s="1"/>
  <c r="A7" i="8"/>
  <c r="B7" i="8"/>
  <c r="H7" i="8" s="1"/>
  <c r="AR9" i="12" l="1"/>
  <c r="AO9" i="12"/>
  <c r="AN9" i="12"/>
  <c r="AT9" i="12"/>
  <c r="AS9" i="12"/>
  <c r="AP9" i="12"/>
  <c r="AS14" i="12"/>
  <c r="AP14" i="12"/>
  <c r="AT14" i="12"/>
  <c r="AN14" i="12"/>
  <c r="AR14" i="12"/>
  <c r="AO14" i="12"/>
  <c r="AR19" i="12"/>
  <c r="AO19" i="12"/>
  <c r="AN19" i="12"/>
  <c r="AT19" i="12"/>
  <c r="AS19" i="12"/>
  <c r="AP19" i="12"/>
  <c r="AR21" i="12"/>
  <c r="AO21" i="12"/>
  <c r="AN21" i="12"/>
  <c r="AT21" i="12"/>
  <c r="AS21" i="12"/>
  <c r="AP21" i="12"/>
  <c r="AR29" i="12"/>
  <c r="AO29" i="12"/>
  <c r="AN29" i="12"/>
  <c r="AT29" i="12"/>
  <c r="AS29" i="12"/>
  <c r="AP29" i="12"/>
  <c r="AS22" i="12"/>
  <c r="AP22" i="12"/>
  <c r="AT22" i="12"/>
  <c r="AN22" i="12"/>
  <c r="AR22" i="12"/>
  <c r="AO22" i="12"/>
  <c r="AS30" i="12"/>
  <c r="AP30" i="12"/>
  <c r="AT30" i="12"/>
  <c r="AN30" i="12"/>
  <c r="AR30" i="12"/>
  <c r="AO30" i="12"/>
  <c r="AS8" i="12"/>
  <c r="AP8" i="12"/>
  <c r="AT8" i="12"/>
  <c r="AN8" i="12"/>
  <c r="AR8" i="12"/>
  <c r="AO8" i="12"/>
  <c r="AR17" i="12"/>
  <c r="AO17" i="12"/>
  <c r="AN17" i="12"/>
  <c r="AT17" i="12"/>
  <c r="AS17" i="12"/>
  <c r="AP17" i="12"/>
  <c r="AS24" i="12"/>
  <c r="AP24" i="12"/>
  <c r="AT24" i="12"/>
  <c r="AN24" i="12"/>
  <c r="AR24" i="12"/>
  <c r="AO24" i="12"/>
  <c r="AR15" i="12"/>
  <c r="AO15" i="12"/>
  <c r="AN15" i="12"/>
  <c r="AT15" i="12"/>
  <c r="AS15" i="12"/>
  <c r="AP15" i="12"/>
  <c r="AS20" i="12"/>
  <c r="AP20" i="12"/>
  <c r="AT20" i="12"/>
  <c r="AN20" i="12"/>
  <c r="AR20" i="12"/>
  <c r="AO20" i="12"/>
  <c r="AR27" i="12"/>
  <c r="AO27" i="12"/>
  <c r="AN27" i="12"/>
  <c r="AT27" i="12"/>
  <c r="AS27" i="12"/>
  <c r="AP27" i="12"/>
  <c r="AS18" i="12"/>
  <c r="AP18" i="12"/>
  <c r="AT18" i="12"/>
  <c r="AN18" i="12"/>
  <c r="AR18" i="12"/>
  <c r="AO18" i="12"/>
  <c r="AS28" i="12"/>
  <c r="AP28" i="12"/>
  <c r="AT28" i="12"/>
  <c r="AN28" i="12"/>
  <c r="AR28" i="12"/>
  <c r="AO28" i="12"/>
  <c r="AS12" i="12"/>
  <c r="AP12" i="12"/>
  <c r="AT12" i="12"/>
  <c r="AN12" i="12"/>
  <c r="AR12" i="12"/>
  <c r="AO12" i="12"/>
  <c r="AS16" i="12"/>
  <c r="AP16" i="12"/>
  <c r="AT16" i="12"/>
  <c r="AN16" i="12"/>
  <c r="AR16" i="12"/>
  <c r="AO16" i="12"/>
  <c r="AR25" i="12"/>
  <c r="AO25" i="12"/>
  <c r="AN25" i="12"/>
  <c r="AT25" i="12"/>
  <c r="AS25" i="12"/>
  <c r="AP25" i="12"/>
  <c r="AS10" i="12"/>
  <c r="AP10" i="12"/>
  <c r="AT10" i="12"/>
  <c r="AN10" i="12"/>
  <c r="AR10" i="12"/>
  <c r="AO10" i="12"/>
  <c r="AS26" i="12"/>
  <c r="AP26" i="12"/>
  <c r="AT26" i="12"/>
  <c r="AN26" i="12"/>
  <c r="AR26" i="12"/>
  <c r="AO26" i="12"/>
  <c r="AR13" i="12"/>
  <c r="AO13" i="12"/>
  <c r="AN13" i="12"/>
  <c r="AT13" i="12"/>
  <c r="AS13" i="12"/>
  <c r="AP13" i="12"/>
  <c r="AR31" i="12"/>
  <c r="AO31" i="12"/>
  <c r="AN31" i="12"/>
  <c r="AT31" i="12"/>
  <c r="AS31" i="12"/>
  <c r="AP31" i="12"/>
  <c r="AR23" i="12"/>
  <c r="AO23" i="12"/>
  <c r="AN23" i="12"/>
  <c r="AT23" i="12"/>
  <c r="AS23" i="12"/>
  <c r="AP23" i="12"/>
  <c r="AS7" i="12"/>
  <c r="AN7" i="12"/>
  <c r="AR7" i="12"/>
  <c r="AP7" i="12"/>
  <c r="AT7" i="12"/>
  <c r="AO7" i="12"/>
  <c r="AR11" i="12"/>
  <c r="AO11" i="12"/>
  <c r="AN11" i="12"/>
  <c r="AT11" i="12"/>
  <c r="AS11" i="12"/>
  <c r="AP11" i="12"/>
  <c r="F8" i="7"/>
  <c r="G8" i="7" s="1"/>
  <c r="H8" i="7"/>
  <c r="I8" i="7"/>
  <c r="F9" i="7"/>
  <c r="G9" i="7" s="1"/>
  <c r="H9" i="7"/>
  <c r="I9" i="7"/>
  <c r="F10" i="7"/>
  <c r="G10" i="7" s="1"/>
  <c r="H10" i="7"/>
  <c r="I10" i="7"/>
  <c r="F11" i="7"/>
  <c r="G11" i="7" s="1"/>
  <c r="H11" i="7"/>
  <c r="I11" i="7"/>
  <c r="F12" i="7"/>
  <c r="G12" i="7" s="1"/>
  <c r="H12" i="7"/>
  <c r="I12" i="7"/>
  <c r="F13" i="7"/>
  <c r="G13" i="7" s="1"/>
  <c r="H13" i="7"/>
  <c r="I13" i="7"/>
  <c r="F14" i="7"/>
  <c r="G14" i="7" s="1"/>
  <c r="H14" i="7"/>
  <c r="I14" i="7"/>
  <c r="F15" i="7"/>
  <c r="G15" i="7" s="1"/>
  <c r="H15" i="7"/>
  <c r="I15" i="7"/>
  <c r="F16" i="7"/>
  <c r="G16" i="7" s="1"/>
  <c r="H16" i="7"/>
  <c r="I16" i="7"/>
  <c r="F17" i="7"/>
  <c r="G17" i="7" s="1"/>
  <c r="H17" i="7"/>
  <c r="I17" i="7"/>
  <c r="F18" i="7"/>
  <c r="G18" i="7" s="1"/>
  <c r="H18" i="7"/>
  <c r="I18" i="7"/>
  <c r="F19" i="7"/>
  <c r="G19" i="7" s="1"/>
  <c r="H19" i="7"/>
  <c r="I19" i="7"/>
  <c r="F20" i="7"/>
  <c r="G20" i="7" s="1"/>
  <c r="H20" i="7"/>
  <c r="I20" i="7"/>
  <c r="F21" i="7"/>
  <c r="G21" i="7" s="1"/>
  <c r="H21" i="7"/>
  <c r="I21" i="7"/>
  <c r="F22" i="7"/>
  <c r="G22" i="7" s="1"/>
  <c r="H22" i="7"/>
  <c r="I22" i="7"/>
  <c r="F23" i="7"/>
  <c r="G23" i="7" s="1"/>
  <c r="H23" i="7"/>
  <c r="I23" i="7"/>
  <c r="F24" i="7"/>
  <c r="G24" i="7" s="1"/>
  <c r="H24" i="7"/>
  <c r="I24" i="7"/>
  <c r="F25" i="7"/>
  <c r="G25" i="7" s="1"/>
  <c r="H25" i="7"/>
  <c r="I25" i="7"/>
  <c r="F26" i="7"/>
  <c r="G26" i="7" s="1"/>
  <c r="H26" i="7"/>
  <c r="I26" i="7"/>
  <c r="F27" i="7"/>
  <c r="G27" i="7" s="1"/>
  <c r="H27" i="7"/>
  <c r="I27" i="7"/>
  <c r="F28" i="7"/>
  <c r="G28" i="7" s="1"/>
  <c r="H28" i="7"/>
  <c r="I28" i="7"/>
  <c r="F29" i="7"/>
  <c r="G29" i="7" s="1"/>
  <c r="H29" i="7"/>
  <c r="I29" i="7"/>
  <c r="F30" i="7"/>
  <c r="G30" i="7" s="1"/>
  <c r="H30" i="7"/>
  <c r="I30" i="7"/>
  <c r="F31" i="7"/>
  <c r="G31" i="7" s="1"/>
  <c r="H31" i="7"/>
  <c r="I31" i="7"/>
  <c r="D8" i="7"/>
  <c r="D9" i="7"/>
  <c r="D10" i="7"/>
  <c r="D11" i="7"/>
  <c r="D12" i="7"/>
  <c r="D13" i="7"/>
  <c r="D14" i="7"/>
  <c r="D15" i="7"/>
  <c r="D16" i="7"/>
  <c r="D17" i="7"/>
  <c r="D18" i="7"/>
  <c r="D19" i="7"/>
  <c r="D20" i="7"/>
  <c r="D21" i="7"/>
  <c r="D22" i="7"/>
  <c r="D23" i="7"/>
  <c r="D24" i="7"/>
  <c r="D25" i="7"/>
  <c r="D26" i="7"/>
  <c r="D27" i="7"/>
  <c r="D28" i="7"/>
  <c r="D29" i="7"/>
  <c r="D30" i="7"/>
  <c r="D31" i="7"/>
  <c r="B8" i="7"/>
  <c r="B9" i="7"/>
  <c r="B10" i="7"/>
  <c r="B11" i="7"/>
  <c r="B12" i="7"/>
  <c r="B13" i="7"/>
  <c r="B14" i="7"/>
  <c r="B15" i="7"/>
  <c r="B16" i="7"/>
  <c r="B17" i="7"/>
  <c r="B18" i="7"/>
  <c r="B19" i="7"/>
  <c r="B20" i="7"/>
  <c r="B21" i="7"/>
  <c r="B22" i="7"/>
  <c r="B23" i="7"/>
  <c r="B24" i="7"/>
  <c r="B25" i="7"/>
  <c r="B26" i="7"/>
  <c r="B27" i="7"/>
  <c r="B28" i="7"/>
  <c r="B29" i="7"/>
  <c r="B30" i="7"/>
  <c r="B31" i="7"/>
  <c r="A8" i="7"/>
  <c r="A9" i="7"/>
  <c r="A10" i="7"/>
  <c r="A11" i="7"/>
  <c r="A12" i="7"/>
  <c r="A13" i="7"/>
  <c r="A14" i="7"/>
  <c r="A15" i="7"/>
  <c r="A16" i="7"/>
  <c r="A17" i="7"/>
  <c r="A18" i="7"/>
  <c r="A19" i="7"/>
  <c r="A20" i="7"/>
  <c r="A21" i="7"/>
  <c r="A22" i="7"/>
  <c r="A23" i="7"/>
  <c r="A24" i="7"/>
  <c r="A25" i="7"/>
  <c r="A26" i="7"/>
  <c r="A27" i="7"/>
  <c r="A28" i="7"/>
  <c r="A29" i="7"/>
  <c r="A30" i="7"/>
  <c r="A31" i="7"/>
  <c r="B7" i="7"/>
  <c r="H7" i="7"/>
  <c r="I7" i="7"/>
  <c r="F7" i="7"/>
  <c r="G7" i="7" s="1"/>
  <c r="D7" i="7"/>
  <c r="A7" i="7"/>
  <c r="AW13" i="6" l="1"/>
  <c r="AV15" i="11" s="1"/>
  <c r="AW19" i="6"/>
  <c r="AW31" i="6"/>
  <c r="AV33" i="11" s="1"/>
  <c r="AW29" i="6"/>
  <c r="AV31" i="11" s="1"/>
  <c r="AW20" i="6"/>
  <c r="AW18" i="6"/>
  <c r="AW30" i="6"/>
  <c r="AV32" i="11" s="1"/>
  <c r="AW16" i="6"/>
  <c r="AW27" i="6"/>
  <c r="AV29" i="11" s="1"/>
  <c r="AW15" i="6"/>
  <c r="AW17" i="6"/>
  <c r="AV19" i="11" s="1"/>
  <c r="AW25" i="6"/>
  <c r="AV27" i="11" s="1"/>
  <c r="AW23" i="6"/>
  <c r="AV25" i="11" s="1"/>
  <c r="AW21" i="6"/>
  <c r="AV23" i="11" s="1"/>
  <c r="AW26" i="6"/>
  <c r="AV28" i="11" s="1"/>
  <c r="AW14" i="6"/>
  <c r="AV16" i="11" s="1"/>
  <c r="AW28" i="6"/>
  <c r="AV30" i="11" s="1"/>
  <c r="AW24" i="6"/>
  <c r="AV26" i="11" s="1"/>
  <c r="AW22" i="6"/>
  <c r="AV24" i="11" s="1"/>
  <c r="J31" i="7"/>
  <c r="K31" i="7" s="1"/>
  <c r="M31" i="7" s="1"/>
  <c r="T31" i="6" s="1"/>
  <c r="I27" i="9" s="1"/>
  <c r="J29" i="7"/>
  <c r="J27" i="7"/>
  <c r="J25" i="7"/>
  <c r="J23" i="7"/>
  <c r="J21" i="7"/>
  <c r="J19" i="7"/>
  <c r="J17" i="7"/>
  <c r="J15" i="7"/>
  <c r="J13" i="7"/>
  <c r="J11" i="7"/>
  <c r="J9" i="7"/>
  <c r="AV18" i="11"/>
  <c r="AV20" i="11"/>
  <c r="AV17" i="11"/>
  <c r="AV22" i="11"/>
  <c r="AV21" i="11"/>
  <c r="J7" i="7"/>
  <c r="K7" i="7" s="1"/>
  <c r="M7" i="7" s="1"/>
  <c r="T7" i="6" s="1"/>
  <c r="J30" i="7"/>
  <c r="K30" i="7" s="1"/>
  <c r="M30" i="7" s="1"/>
  <c r="T30" i="6" s="1"/>
  <c r="I26" i="9" s="1"/>
  <c r="K29" i="7"/>
  <c r="M29" i="7" s="1"/>
  <c r="T29" i="6" s="1"/>
  <c r="I25" i="9" s="1"/>
  <c r="J28" i="7"/>
  <c r="K28" i="7" s="1"/>
  <c r="M28" i="7" s="1"/>
  <c r="T28" i="6" s="1"/>
  <c r="I24" i="9" s="1"/>
  <c r="K27" i="7"/>
  <c r="M27" i="7" s="1"/>
  <c r="T27" i="6" s="1"/>
  <c r="I23" i="9" s="1"/>
  <c r="J26" i="7"/>
  <c r="K26" i="7" s="1"/>
  <c r="M26" i="7" s="1"/>
  <c r="T26" i="6" s="1"/>
  <c r="I22" i="9" s="1"/>
  <c r="K25" i="7"/>
  <c r="M25" i="7" s="1"/>
  <c r="T25" i="6" s="1"/>
  <c r="I21" i="9" s="1"/>
  <c r="J24" i="7"/>
  <c r="K24" i="7" s="1"/>
  <c r="M24" i="7" s="1"/>
  <c r="T24" i="6" s="1"/>
  <c r="I20" i="9" s="1"/>
  <c r="K23" i="7"/>
  <c r="M23" i="7" s="1"/>
  <c r="T23" i="6" s="1"/>
  <c r="I19" i="9" s="1"/>
  <c r="J22" i="7"/>
  <c r="K22" i="7" s="1"/>
  <c r="M22" i="7" s="1"/>
  <c r="T22" i="6" s="1"/>
  <c r="I18" i="9" s="1"/>
  <c r="K21" i="7"/>
  <c r="M21" i="7" s="1"/>
  <c r="T21" i="6" s="1"/>
  <c r="I17" i="9" s="1"/>
  <c r="J20" i="7"/>
  <c r="K20" i="7" s="1"/>
  <c r="M20" i="7" s="1"/>
  <c r="T20" i="6" s="1"/>
  <c r="I16" i="9" s="1"/>
  <c r="K19" i="7"/>
  <c r="M19" i="7" s="1"/>
  <c r="T19" i="6" s="1"/>
  <c r="I15" i="9" s="1"/>
  <c r="J18" i="7"/>
  <c r="K18" i="7" s="1"/>
  <c r="M18" i="7" s="1"/>
  <c r="T18" i="6" s="1"/>
  <c r="I14" i="9" s="1"/>
  <c r="K17" i="7"/>
  <c r="M17" i="7" s="1"/>
  <c r="T17" i="6" s="1"/>
  <c r="I13" i="9" s="1"/>
  <c r="J16" i="7"/>
  <c r="K16" i="7" s="1"/>
  <c r="M16" i="7" s="1"/>
  <c r="T16" i="6" s="1"/>
  <c r="I12" i="9" s="1"/>
  <c r="K15" i="7"/>
  <c r="M15" i="7" s="1"/>
  <c r="T15" i="6" s="1"/>
  <c r="I11" i="9" s="1"/>
  <c r="J14" i="7"/>
  <c r="K14" i="7" s="1"/>
  <c r="M14" i="7" s="1"/>
  <c r="T14" i="6" s="1"/>
  <c r="I10" i="9" s="1"/>
  <c r="K13" i="7"/>
  <c r="M13" i="7" s="1"/>
  <c r="T13" i="6" s="1"/>
  <c r="I9" i="9" s="1"/>
  <c r="J12" i="7"/>
  <c r="K12" i="7" s="1"/>
  <c r="M12" i="7" s="1"/>
  <c r="T12" i="6" s="1"/>
  <c r="I8" i="9" s="1"/>
  <c r="K11" i="7"/>
  <c r="M11" i="7" s="1"/>
  <c r="T11" i="6" s="1"/>
  <c r="I7" i="9" s="1"/>
  <c r="J10" i="7"/>
  <c r="K10" i="7" s="1"/>
  <c r="M10" i="7" s="1"/>
  <c r="T10" i="6" s="1"/>
  <c r="I6" i="9" s="1"/>
  <c r="K9" i="7"/>
  <c r="M9" i="7" s="1"/>
  <c r="T9" i="6" s="1"/>
  <c r="I5" i="9" s="1"/>
  <c r="J8" i="7"/>
  <c r="K8" i="7" s="1"/>
  <c r="M8" i="7" s="1"/>
  <c r="T8" i="6" s="1"/>
  <c r="I4" i="9" s="1"/>
  <c r="X31" i="6"/>
  <c r="W31" i="6"/>
  <c r="N33" i="11"/>
  <c r="M31" i="6"/>
  <c r="L31" i="6"/>
  <c r="X30" i="6"/>
  <c r="W30" i="6"/>
  <c r="M30" i="6"/>
  <c r="M32" i="11" s="1"/>
  <c r="L30" i="6"/>
  <c r="L32" i="11" s="1"/>
  <c r="X29" i="6"/>
  <c r="W29" i="6"/>
  <c r="M29" i="6"/>
  <c r="M31" i="11" s="1"/>
  <c r="L29" i="6"/>
  <c r="L31" i="11" s="1"/>
  <c r="X28" i="6"/>
  <c r="W28" i="6"/>
  <c r="M28" i="6"/>
  <c r="M30" i="11" s="1"/>
  <c r="L28" i="6"/>
  <c r="L30" i="11" s="1"/>
  <c r="X27" i="6"/>
  <c r="W27" i="6"/>
  <c r="M27" i="6"/>
  <c r="M29" i="11" s="1"/>
  <c r="L27" i="6"/>
  <c r="L29" i="11" s="1"/>
  <c r="I3" i="9" l="1"/>
  <c r="T7" i="12"/>
  <c r="T15" i="11"/>
  <c r="T16" i="11"/>
  <c r="T20" i="11"/>
  <c r="T22" i="11"/>
  <c r="T24" i="11"/>
  <c r="T26" i="11"/>
  <c r="T28" i="11"/>
  <c r="T30" i="11"/>
  <c r="T32" i="11"/>
  <c r="T33" i="11"/>
  <c r="T18" i="11"/>
  <c r="T17" i="11"/>
  <c r="T19" i="11"/>
  <c r="T21" i="11"/>
  <c r="T23" i="11"/>
  <c r="T25" i="11"/>
  <c r="T27" i="11"/>
  <c r="T29" i="11"/>
  <c r="T31" i="11"/>
  <c r="V29" i="11"/>
  <c r="X29" i="11"/>
  <c r="W30" i="11"/>
  <c r="V31" i="11"/>
  <c r="X31" i="11"/>
  <c r="W32" i="11"/>
  <c r="W29" i="11"/>
  <c r="V30" i="11"/>
  <c r="X30" i="11"/>
  <c r="W31" i="11"/>
  <c r="V32" i="11"/>
  <c r="X32" i="11"/>
  <c r="T11" i="11"/>
  <c r="T9" i="12"/>
  <c r="T13" i="11"/>
  <c r="T11" i="12"/>
  <c r="T9" i="11"/>
  <c r="AW7" i="6"/>
  <c r="T10" i="11"/>
  <c r="T8" i="12"/>
  <c r="T12" i="11"/>
  <c r="T10" i="12"/>
  <c r="T14" i="11"/>
  <c r="T12" i="12"/>
  <c r="V33" i="11"/>
  <c r="L33" i="11"/>
  <c r="W33" i="11"/>
  <c r="D31" i="8"/>
  <c r="M33" i="11"/>
  <c r="X33" i="11"/>
  <c r="E8" i="8"/>
  <c r="E16" i="8"/>
  <c r="E9" i="8"/>
  <c r="E11" i="8"/>
  <c r="E13" i="8"/>
  <c r="E15" i="8"/>
  <c r="E17" i="8"/>
  <c r="E19" i="8"/>
  <c r="E21" i="8"/>
  <c r="E23" i="8"/>
  <c r="E25" i="8"/>
  <c r="E27" i="8"/>
  <c r="E29" i="8"/>
  <c r="E10" i="8"/>
  <c r="E12" i="8"/>
  <c r="E14" i="8"/>
  <c r="E18" i="8"/>
  <c r="E20" i="8"/>
  <c r="E22" i="8"/>
  <c r="E24" i="8"/>
  <c r="E26" i="8"/>
  <c r="E28" i="8"/>
  <c r="E30" i="8"/>
  <c r="E31" i="8"/>
  <c r="E7" i="8"/>
  <c r="J7" i="8" s="1"/>
  <c r="L26" i="6"/>
  <c r="L28" i="11" s="1"/>
  <c r="L13" i="6"/>
  <c r="L15" i="11" s="1"/>
  <c r="L14" i="6"/>
  <c r="L16" i="11" s="1"/>
  <c r="L15" i="6"/>
  <c r="L17" i="11" s="1"/>
  <c r="L16" i="6"/>
  <c r="L18" i="11" s="1"/>
  <c r="L17" i="6"/>
  <c r="L19" i="11" s="1"/>
  <c r="L18" i="6"/>
  <c r="L20" i="11" s="1"/>
  <c r="L19" i="6"/>
  <c r="L21" i="11" s="1"/>
  <c r="L20" i="6"/>
  <c r="L22" i="11" s="1"/>
  <c r="L21" i="6"/>
  <c r="L23" i="11" s="1"/>
  <c r="L22" i="6"/>
  <c r="L24" i="11" s="1"/>
  <c r="L23" i="6"/>
  <c r="L25" i="11" s="1"/>
  <c r="L24" i="6"/>
  <c r="L26" i="11" s="1"/>
  <c r="L25" i="6"/>
  <c r="L27" i="11" s="1"/>
  <c r="Z21" i="4"/>
  <c r="Z20" i="4"/>
  <c r="M13" i="6"/>
  <c r="M15" i="11" s="1"/>
  <c r="M14" i="6"/>
  <c r="M16" i="11" s="1"/>
  <c r="M15" i="6"/>
  <c r="M17" i="11" s="1"/>
  <c r="M16" i="6"/>
  <c r="M18" i="11" s="1"/>
  <c r="M17" i="6"/>
  <c r="M19" i="11" s="1"/>
  <c r="M18" i="6"/>
  <c r="M20" i="11" s="1"/>
  <c r="M19" i="6"/>
  <c r="M21" i="11" s="1"/>
  <c r="M20" i="6"/>
  <c r="M22" i="11" s="1"/>
  <c r="M21" i="6"/>
  <c r="M23" i="11" s="1"/>
  <c r="M22" i="6"/>
  <c r="M24" i="11" s="1"/>
  <c r="M23" i="6"/>
  <c r="M25" i="11" s="1"/>
  <c r="M24" i="6"/>
  <c r="M26" i="11" s="1"/>
  <c r="M25" i="6"/>
  <c r="M27" i="11" s="1"/>
  <c r="M26" i="6"/>
  <c r="M28" i="11" s="1"/>
  <c r="AA16" i="4"/>
  <c r="Z16" i="4"/>
  <c r="AA15" i="4"/>
  <c r="Z15" i="4"/>
  <c r="AA14" i="4"/>
  <c r="Z14" i="4"/>
  <c r="AA13" i="4"/>
  <c r="Z13" i="4"/>
  <c r="AA12" i="4"/>
  <c r="Z12" i="4"/>
  <c r="AA11" i="4"/>
  <c r="Z11" i="4"/>
  <c r="AA10" i="4"/>
  <c r="Z10" i="4"/>
  <c r="AA9" i="4"/>
  <c r="Z9" i="4"/>
  <c r="AA8" i="4"/>
  <c r="Z8" i="4"/>
  <c r="AA7" i="4"/>
  <c r="Z7" i="4"/>
  <c r="AA6" i="4"/>
  <c r="Z6" i="4"/>
  <c r="AA5" i="4"/>
  <c r="Z5" i="4"/>
  <c r="AA4" i="4"/>
  <c r="Z4" i="4"/>
  <c r="AA3" i="4"/>
  <c r="Z3" i="4"/>
  <c r="AA2" i="4"/>
  <c r="Z2" i="4"/>
  <c r="T26" i="8" l="1"/>
  <c r="J26" i="8"/>
  <c r="K26" i="8"/>
  <c r="T18" i="8"/>
  <c r="J18" i="8"/>
  <c r="K18" i="8"/>
  <c r="T29" i="8"/>
  <c r="J29" i="8"/>
  <c r="K29" i="8"/>
  <c r="T21" i="8"/>
  <c r="J21" i="8"/>
  <c r="K21" i="8"/>
  <c r="K31" i="8"/>
  <c r="T31" i="8"/>
  <c r="J31" i="8"/>
  <c r="K24" i="8"/>
  <c r="T24" i="8"/>
  <c r="J24" i="8"/>
  <c r="T14" i="8"/>
  <c r="J14" i="8"/>
  <c r="K14" i="8"/>
  <c r="K27" i="8"/>
  <c r="T27" i="8"/>
  <c r="J27" i="8"/>
  <c r="K19" i="8"/>
  <c r="T19" i="8"/>
  <c r="J19" i="8"/>
  <c r="T30" i="8"/>
  <c r="J30" i="8"/>
  <c r="K30" i="8"/>
  <c r="T22" i="8"/>
  <c r="J22" i="8"/>
  <c r="K22" i="8"/>
  <c r="T25" i="8"/>
  <c r="J25" i="8"/>
  <c r="K25" i="8"/>
  <c r="T17" i="8"/>
  <c r="J17" i="8"/>
  <c r="K17" i="8"/>
  <c r="K28" i="8"/>
  <c r="T28" i="8"/>
  <c r="J28" i="8"/>
  <c r="K20" i="8"/>
  <c r="T20" i="8"/>
  <c r="J20" i="8"/>
  <c r="K23" i="8"/>
  <c r="T23" i="8"/>
  <c r="J23" i="8"/>
  <c r="K15" i="8"/>
  <c r="T15" i="8"/>
  <c r="J15" i="8"/>
  <c r="K16" i="8"/>
  <c r="T16" i="8"/>
  <c r="J16" i="8"/>
  <c r="T13" i="8"/>
  <c r="J13" i="8"/>
  <c r="K13" i="8"/>
  <c r="T11" i="8"/>
  <c r="K11" i="8"/>
  <c r="J11" i="8"/>
  <c r="T12" i="8"/>
  <c r="K12" i="8"/>
  <c r="J12" i="8"/>
  <c r="J9" i="8"/>
  <c r="J8" i="8"/>
  <c r="K10" i="8"/>
  <c r="J10" i="8"/>
  <c r="AW12" i="6"/>
  <c r="AV14" i="11" s="1"/>
  <c r="AW10" i="6"/>
  <c r="AV12" i="11" s="1"/>
  <c r="AX12" i="11" s="1"/>
  <c r="AW8" i="6"/>
  <c r="AV10" i="11" s="1"/>
  <c r="AW11" i="6"/>
  <c r="AV13" i="11" s="1"/>
  <c r="AW9" i="6"/>
  <c r="AV11" i="11" s="1"/>
  <c r="I30" i="8"/>
  <c r="I26" i="8"/>
  <c r="I22" i="8"/>
  <c r="I18" i="8"/>
  <c r="I12" i="8"/>
  <c r="I29" i="8"/>
  <c r="I25" i="8"/>
  <c r="I21" i="8"/>
  <c r="I17" i="8"/>
  <c r="I13" i="8"/>
  <c r="I31" i="8"/>
  <c r="I28" i="8"/>
  <c r="I24" i="8"/>
  <c r="I20" i="8"/>
  <c r="I14" i="8"/>
  <c r="I10" i="8"/>
  <c r="I27" i="8"/>
  <c r="I23" i="8"/>
  <c r="I19" i="8"/>
  <c r="I15" i="8"/>
  <c r="I11" i="8"/>
  <c r="I16" i="8"/>
  <c r="Q7" i="8"/>
  <c r="R7" i="8"/>
  <c r="U31" i="8"/>
  <c r="R31" i="8"/>
  <c r="Q31" i="8"/>
  <c r="U30" i="8"/>
  <c r="R30" i="8"/>
  <c r="Q30" i="8"/>
  <c r="U28" i="8"/>
  <c r="R28" i="8"/>
  <c r="Q28" i="8"/>
  <c r="U26" i="8"/>
  <c r="R26" i="8"/>
  <c r="Q26" i="8"/>
  <c r="U24" i="8"/>
  <c r="R24" i="8"/>
  <c r="Q24" i="8"/>
  <c r="U22" i="8"/>
  <c r="R22" i="8"/>
  <c r="Q22" i="8"/>
  <c r="U20" i="8"/>
  <c r="R20" i="8"/>
  <c r="Q20" i="8"/>
  <c r="U18" i="8"/>
  <c r="R18" i="8"/>
  <c r="Q18" i="8"/>
  <c r="U14" i="8"/>
  <c r="R14" i="8"/>
  <c r="Q14" i="8"/>
  <c r="R12" i="8"/>
  <c r="Q12" i="8"/>
  <c r="R10" i="8"/>
  <c r="Q10" i="8"/>
  <c r="U29" i="8"/>
  <c r="R29" i="8"/>
  <c r="Q29" i="8"/>
  <c r="U27" i="8"/>
  <c r="R27" i="8"/>
  <c r="Q27" i="8"/>
  <c r="U25" i="8"/>
  <c r="R25" i="8"/>
  <c r="Q25" i="8"/>
  <c r="U23" i="8"/>
  <c r="R23" i="8"/>
  <c r="Q23" i="8"/>
  <c r="U21" i="8"/>
  <c r="R21" i="8"/>
  <c r="Q21" i="8"/>
  <c r="U19" i="8"/>
  <c r="R19" i="8"/>
  <c r="Q19" i="8"/>
  <c r="U17" i="8"/>
  <c r="R17" i="8"/>
  <c r="Q17" i="8"/>
  <c r="U15" i="8"/>
  <c r="R15" i="8"/>
  <c r="Q15" i="8"/>
  <c r="U13" i="8"/>
  <c r="R13" i="8"/>
  <c r="Q13" i="8"/>
  <c r="R11" i="8"/>
  <c r="Q11" i="8"/>
  <c r="R9" i="8"/>
  <c r="Q9" i="8"/>
  <c r="U16" i="8"/>
  <c r="R16" i="8"/>
  <c r="Q16" i="8"/>
  <c r="R8" i="8"/>
  <c r="Q8" i="8"/>
  <c r="L11" i="6"/>
  <c r="AV9" i="11"/>
  <c r="L7" i="6"/>
  <c r="L12" i="6"/>
  <c r="L8" i="6"/>
  <c r="W4" i="4"/>
  <c r="W10" i="4"/>
  <c r="X10" i="4"/>
  <c r="X4" i="4"/>
  <c r="AA21" i="4"/>
  <c r="L10" i="6" s="1"/>
  <c r="C10" i="8" s="1"/>
  <c r="AA20" i="4"/>
  <c r="L9" i="6" s="1"/>
  <c r="C9" i="8" s="1"/>
  <c r="I9" i="8" s="1"/>
  <c r="X18" i="4"/>
  <c r="X17" i="4"/>
  <c r="X15" i="4"/>
  <c r="X16" i="4"/>
  <c r="X14" i="4"/>
  <c r="X13" i="4"/>
  <c r="X12" i="4"/>
  <c r="X11" i="4"/>
  <c r="X9" i="4"/>
  <c r="X8" i="4"/>
  <c r="X3" i="4"/>
  <c r="X6" i="4"/>
  <c r="X7" i="4"/>
  <c r="X5" i="4"/>
  <c r="X2" i="4"/>
  <c r="W18" i="4"/>
  <c r="W17" i="4"/>
  <c r="W16" i="4"/>
  <c r="W15" i="4"/>
  <c r="W14" i="4"/>
  <c r="W13" i="4"/>
  <c r="W12" i="4"/>
  <c r="W11" i="4"/>
  <c r="W9" i="4"/>
  <c r="W8" i="4"/>
  <c r="W7" i="4"/>
  <c r="W6" i="4"/>
  <c r="W5" i="4"/>
  <c r="T10" i="8" l="1"/>
  <c r="T9" i="8"/>
  <c r="L10" i="11"/>
  <c r="C8" i="8"/>
  <c r="I8" i="8" s="1"/>
  <c r="T8" i="8" s="1"/>
  <c r="L9" i="11"/>
  <c r="C7" i="8"/>
  <c r="I7" i="8" s="1"/>
  <c r="T7" i="8" s="1"/>
  <c r="AX13" i="11"/>
  <c r="AZ13" i="11"/>
  <c r="BA13" i="11"/>
  <c r="AX11" i="11"/>
  <c r="AZ11" i="11"/>
  <c r="BA11" i="11"/>
  <c r="BB10" i="11"/>
  <c r="Q4" i="9" s="1"/>
  <c r="AX10" i="11"/>
  <c r="BA10" i="11"/>
  <c r="AZ10" i="11"/>
  <c r="AX14" i="11"/>
  <c r="BA14" i="11"/>
  <c r="AZ12" i="11"/>
  <c r="AZ14" i="11"/>
  <c r="BA12" i="11"/>
  <c r="L13" i="11"/>
  <c r="AZ9" i="11"/>
  <c r="BA9" i="11"/>
  <c r="BB13" i="11"/>
  <c r="Q7" i="9" s="1"/>
  <c r="L11" i="11"/>
  <c r="L12" i="11"/>
  <c r="L14" i="11"/>
  <c r="W3" i="4"/>
  <c r="W2" i="4"/>
  <c r="C7" i="1"/>
  <c r="C10" i="1"/>
  <c r="C9" i="1"/>
  <c r="C20" i="1"/>
  <c r="C18" i="1"/>
  <c r="C19" i="1"/>
  <c r="C17" i="1"/>
  <c r="C16" i="1"/>
  <c r="C11" i="1"/>
  <c r="C6" i="1"/>
  <c r="C5" i="1"/>
  <c r="AX9" i="11" l="1"/>
  <c r="BB11" i="11"/>
  <c r="Q5" i="9" s="1"/>
  <c r="BB12" i="11"/>
  <c r="Q6" i="9" s="1"/>
  <c r="BB14" i="11"/>
  <c r="Q8" i="9" s="1"/>
  <c r="BB9" i="11"/>
  <c r="Q3" i="9" s="1"/>
  <c r="M10" i="6"/>
  <c r="M9" i="6"/>
  <c r="M11" i="6"/>
  <c r="M7" i="6"/>
  <c r="M8" i="6"/>
  <c r="M12" i="6"/>
  <c r="M10" i="11" l="1"/>
  <c r="D8" i="8"/>
  <c r="K8" i="8" s="1"/>
  <c r="M14" i="11"/>
  <c r="D12" i="8"/>
  <c r="M11" i="11"/>
  <c r="D9" i="8"/>
  <c r="K9" i="8" s="1"/>
  <c r="M13" i="11"/>
  <c r="D11" i="8"/>
  <c r="M12" i="11"/>
  <c r="D10" i="8"/>
  <c r="M9" i="11"/>
  <c r="D7" i="8"/>
  <c r="K7" i="8" s="1"/>
  <c r="W26" i="6"/>
  <c r="X26" i="6"/>
  <c r="W25" i="6"/>
  <c r="X25" i="6"/>
  <c r="W24" i="6"/>
  <c r="X24" i="6"/>
  <c r="W23" i="6"/>
  <c r="X23" i="6"/>
  <c r="W22" i="6"/>
  <c r="X22" i="6"/>
  <c r="W21" i="6"/>
  <c r="X21" i="6"/>
  <c r="W20" i="6"/>
  <c r="X20" i="6"/>
  <c r="W19" i="6"/>
  <c r="X19" i="6"/>
  <c r="W18" i="6"/>
  <c r="X18" i="6"/>
  <c r="W17" i="6"/>
  <c r="X17" i="6"/>
  <c r="W16" i="6"/>
  <c r="X16" i="6"/>
  <c r="W15" i="6"/>
  <c r="X15" i="6"/>
  <c r="W14" i="6"/>
  <c r="X14" i="6"/>
  <c r="W13" i="6"/>
  <c r="X13" i="6"/>
  <c r="W12" i="6"/>
  <c r="X12" i="6"/>
  <c r="W11" i="6"/>
  <c r="X11" i="6"/>
  <c r="W10" i="6"/>
  <c r="X10" i="6"/>
  <c r="W9" i="6"/>
  <c r="X9" i="6"/>
  <c r="W8" i="6"/>
  <c r="X8" i="6"/>
  <c r="W7" i="6"/>
  <c r="X7" i="6"/>
  <c r="V7" i="6"/>
  <c r="U8" i="8" l="1"/>
  <c r="BC10" i="11" s="1"/>
  <c r="R4" i="9" s="1"/>
  <c r="AY10" i="11"/>
  <c r="AY9" i="11"/>
  <c r="AY12" i="11"/>
  <c r="AY13" i="11"/>
  <c r="AY11" i="11"/>
  <c r="AY14" i="11"/>
  <c r="V11" i="11"/>
  <c r="V15" i="11"/>
  <c r="V19" i="11"/>
  <c r="V23" i="11"/>
  <c r="V27" i="11"/>
  <c r="X10" i="11"/>
  <c r="X11" i="11"/>
  <c r="X12" i="11"/>
  <c r="X13" i="11"/>
  <c r="X14" i="11"/>
  <c r="X15" i="11"/>
  <c r="X16" i="11"/>
  <c r="X17" i="11"/>
  <c r="X18" i="11"/>
  <c r="X19" i="11"/>
  <c r="X20" i="11"/>
  <c r="X21" i="11"/>
  <c r="X22" i="11"/>
  <c r="X23" i="11"/>
  <c r="X24" i="11"/>
  <c r="X25" i="11"/>
  <c r="X26" i="11"/>
  <c r="X27" i="11"/>
  <c r="X28" i="11"/>
  <c r="V13" i="11"/>
  <c r="V17" i="11"/>
  <c r="V21" i="11"/>
  <c r="V25" i="11"/>
  <c r="V10" i="11"/>
  <c r="V12" i="11"/>
  <c r="V14" i="11"/>
  <c r="V16" i="11"/>
  <c r="V18" i="11"/>
  <c r="V20" i="11"/>
  <c r="V22" i="11"/>
  <c r="V24" i="11"/>
  <c r="V26" i="11"/>
  <c r="V28" i="11"/>
  <c r="W10" i="11"/>
  <c r="W11" i="11"/>
  <c r="W12" i="11"/>
  <c r="W13" i="11"/>
  <c r="W14" i="11"/>
  <c r="W15" i="11"/>
  <c r="W16" i="11"/>
  <c r="W17" i="11"/>
  <c r="W18" i="11"/>
  <c r="W19" i="11"/>
  <c r="W20" i="11"/>
  <c r="W21" i="11"/>
  <c r="W22" i="11"/>
  <c r="W23" i="11"/>
  <c r="W24" i="11"/>
  <c r="W25" i="11"/>
  <c r="W26" i="11"/>
  <c r="W27" i="11"/>
  <c r="W28" i="11"/>
  <c r="U11" i="8"/>
  <c r="BC13" i="11" s="1"/>
  <c r="R7" i="9" s="1"/>
  <c r="U12" i="8"/>
  <c r="BC14" i="11" s="1"/>
  <c r="R8" i="9" s="1"/>
  <c r="U10" i="8"/>
  <c r="BC12" i="11" s="1"/>
  <c r="R6" i="9" s="1"/>
  <c r="U9" i="8"/>
  <c r="BC11" i="11" s="1"/>
  <c r="R5" i="9" s="1"/>
  <c r="V9" i="11"/>
  <c r="J3" i="9"/>
  <c r="X9" i="11"/>
  <c r="L3" i="9"/>
  <c r="W9" i="11"/>
  <c r="K3" i="9"/>
  <c r="U7" i="8"/>
  <c r="BC9" i="11" s="1"/>
  <c r="R3" i="9" s="1"/>
</calcChain>
</file>

<file path=xl/sharedStrings.xml><?xml version="1.0" encoding="utf-8"?>
<sst xmlns="http://schemas.openxmlformats.org/spreadsheetml/2006/main" count="479" uniqueCount="310">
  <si>
    <t>Tier 0</t>
  </si>
  <si>
    <t>Tier 1</t>
  </si>
  <si>
    <t>NOx</t>
  </si>
  <si>
    <t>NOx (g/bhp-hr)</t>
  </si>
  <si>
    <t>Emission Tier</t>
  </si>
  <si>
    <t>Tier 4</t>
  </si>
  <si>
    <t>Emission Factors for Funded Locomotive</t>
  </si>
  <si>
    <t>Locomotive</t>
  </si>
  <si>
    <t>Bhp-hr/gal</t>
  </si>
  <si>
    <t>Fuel Correction Factors</t>
  </si>
  <si>
    <t>Old locomotives</t>
  </si>
  <si>
    <t>PM</t>
  </si>
  <si>
    <t>New at 100% CA-operation</t>
  </si>
  <si>
    <t>New at 90% CA-operation</t>
  </si>
  <si>
    <t>U.S. EPA Technical Highlithes.  Office of Transportation and Air Quality. EPA 420-F-09-025.  Emission Factors for Locomotives.  April 2009.  Table 3.</t>
  </si>
  <si>
    <t>Available at</t>
  </si>
  <si>
    <t xml:space="preserve">http://www.epa.gov/otaq/regs/nonroad/locomotv/420f09025.pdf </t>
  </si>
  <si>
    <t xml:space="preserve">Copy saved in </t>
  </si>
  <si>
    <t xml:space="preserve">http://www.arb.ca.gov/regact/carblohc/isor.pdf </t>
  </si>
  <si>
    <t>References</t>
  </si>
  <si>
    <t>Funding Source</t>
  </si>
  <si>
    <t>Private</t>
  </si>
  <si>
    <t>Federal</t>
  </si>
  <si>
    <t>Local</t>
  </si>
  <si>
    <t>Other State</t>
  </si>
  <si>
    <t>Operational Year</t>
  </si>
  <si>
    <t>Old</t>
  </si>
  <si>
    <t>New</t>
  </si>
  <si>
    <t>Switcher</t>
  </si>
  <si>
    <t>Medium horsepower and Line-Haul</t>
  </si>
  <si>
    <t>Switcher , Medium horsepower, and Line-Haul</t>
  </si>
  <si>
    <t>Total Prop 1B GMERP Funds Requested             ($)</t>
  </si>
  <si>
    <t>Local Agency Project Identification Number</t>
  </si>
  <si>
    <t>Grant Agreement Number</t>
  </si>
  <si>
    <t>Solicitation Name</t>
  </si>
  <si>
    <t>Locomotive Road Number</t>
  </si>
  <si>
    <t>Locomotive Serial Number (Build Number)</t>
  </si>
  <si>
    <t>Type of Fuel Used</t>
  </si>
  <si>
    <t>Non Bond Funding Type  (Select from list)</t>
  </si>
  <si>
    <t>Non Bond Amount               ($)</t>
  </si>
  <si>
    <t>Comments</t>
  </si>
  <si>
    <t>Information on Matching Source #2</t>
  </si>
  <si>
    <t>Information on Matching Source #3</t>
  </si>
  <si>
    <t>Information on Matching Source #1</t>
  </si>
  <si>
    <t>Warnings</t>
  </si>
  <si>
    <t>Total Eligible Project Cost         ($)</t>
  </si>
  <si>
    <r>
      <t xml:space="preserve">Number of Non-Bond Funding Sources    </t>
    </r>
    <r>
      <rPr>
        <sz val="8"/>
        <color theme="1"/>
        <rFont val="Calibri"/>
        <family val="2"/>
        <scheme val="minor"/>
      </rPr>
      <t xml:space="preserve"> (1, 2 or 3)</t>
    </r>
  </si>
  <si>
    <t>Name of Non-Prop 1B Funding Source</t>
  </si>
  <si>
    <t>Emission Control Technology</t>
  </si>
  <si>
    <t>1 MW-hr</t>
  </si>
  <si>
    <t>gal/yr</t>
  </si>
  <si>
    <t>gallons used in idle</t>
  </si>
  <si>
    <t>gal/hr</t>
  </si>
  <si>
    <t>gallons used in dynamic break</t>
  </si>
  <si>
    <t xml:space="preserve">bhp-hr/gal Manner of usage based on information from Harold Holmes summarized in email from L Woodhouse to Mario Cruz (Locomotive Factors.msg ) on 6/19/2012 </t>
  </si>
  <si>
    <t>Fuel</t>
  </si>
  <si>
    <t>Diesel</t>
  </si>
  <si>
    <t>CNG</t>
  </si>
  <si>
    <t>LNG</t>
  </si>
  <si>
    <t>Ethanol</t>
  </si>
  <si>
    <t>Diesel/Battery</t>
  </si>
  <si>
    <t>Lower $1.8M or 60% of eligible cost</t>
  </si>
  <si>
    <t>Lower $1.5M or 50% of eligible cost</t>
  </si>
  <si>
    <t>Line-Haul funding cap</t>
  </si>
  <si>
    <t>Lower $2.1M or 70% of eligible cost</t>
  </si>
  <si>
    <t>Yes</t>
  </si>
  <si>
    <t>No</t>
  </si>
  <si>
    <t>Future CA Operation</t>
  </si>
  <si>
    <t>Answer</t>
  </si>
  <si>
    <t>Tier 2</t>
  </si>
  <si>
    <t>Switcher and Medium Horsepower funding cap</t>
  </si>
  <si>
    <t>Operational year</t>
  </si>
  <si>
    <t>2016 and beyond</t>
  </si>
  <si>
    <t>Project Life   (years)</t>
  </si>
  <si>
    <t xml:space="preserve">Emission Factors for Eligible Old Switcher Locomotive </t>
  </si>
  <si>
    <t>Emission Factors for Eligible Old Medium Horsepower Locomotive, and for Eligible Old Line-Haul  Locomotive</t>
  </si>
  <si>
    <t>Switcher Locomotive</t>
  </si>
  <si>
    <t>Line-Haul Locomotive</t>
  </si>
  <si>
    <t>Existing Equipment</t>
  </si>
  <si>
    <t xml:space="preserve">Tier </t>
  </si>
  <si>
    <t>Tier 1 Plus</t>
  </si>
  <si>
    <t>Tier 0 Plus</t>
  </si>
  <si>
    <t>Uncontrolled (pre-Tier 0)</t>
  </si>
  <si>
    <r>
      <t xml:space="preserve">Locomotive Type                                   </t>
    </r>
    <r>
      <rPr>
        <i/>
        <sz val="9"/>
        <color theme="1"/>
        <rFont val="Calibri"/>
        <family val="2"/>
        <scheme val="minor"/>
      </rPr>
      <t>(Select from menu)</t>
    </r>
  </si>
  <si>
    <t>NOx   (g/bhp-hr)</t>
  </si>
  <si>
    <r>
      <t xml:space="preserve">Existing Equipment            Tier Level                                  </t>
    </r>
    <r>
      <rPr>
        <i/>
        <sz val="9"/>
        <color theme="1"/>
        <rFont val="Calibri"/>
        <family val="2"/>
        <scheme val="minor"/>
      </rPr>
      <t>(Select from menu)</t>
    </r>
  </si>
  <si>
    <t>Tier Level</t>
  </si>
  <si>
    <t xml:space="preserve"> (with separate loop intake air coooling system)</t>
  </si>
  <si>
    <t>(w/o separate loop intake air coooling system)</t>
  </si>
  <si>
    <t>Yes/No</t>
  </si>
  <si>
    <t>Is this a Tier 0 Plus line haul or a Tier 0 Plus medium horsepower locomotive originally manufactured WITH a separate loop intake air cooling system?      (Yes/No)</t>
  </si>
  <si>
    <t>NOx    (g/bhp-hr)</t>
  </si>
  <si>
    <t>Description of Existing Locomotive</t>
  </si>
  <si>
    <t>Activity of Existing Locomotive</t>
  </si>
  <si>
    <t>Annual hours spend in IDLE    (hour)</t>
  </si>
  <si>
    <t>Annual hours spend in DYNAMIC BREAK   (hour)</t>
  </si>
  <si>
    <t>Annual MW-hr generated from operating in NOTCHES 1-8       (MW-hr)</t>
  </si>
  <si>
    <t>Program Funding Requested</t>
  </si>
  <si>
    <t>Proposed California Operation                (%)</t>
  </si>
  <si>
    <t>Value used in calculations         (gal/yr)</t>
  </si>
  <si>
    <r>
      <t xml:space="preserve">Year when project will be operational                                   </t>
    </r>
    <r>
      <rPr>
        <i/>
        <sz val="9"/>
        <color theme="1"/>
        <rFont val="Calibri"/>
        <family val="2"/>
        <scheme val="minor"/>
      </rPr>
      <t>(Select from menu)</t>
    </r>
  </si>
  <si>
    <t>Diesel Fuel Entered</t>
  </si>
  <si>
    <t>MW-hr  (notches 1-8)</t>
  </si>
  <si>
    <t>Hours in Idling</t>
  </si>
  <si>
    <t>Hours in Dynamic Break</t>
  </si>
  <si>
    <t>Locomotive Type</t>
  </si>
  <si>
    <t>Equivalent gallons diesel</t>
  </si>
  <si>
    <t>Minimum Fuel Usage</t>
  </si>
  <si>
    <t>Min MW-hr (for 20,000)</t>
  </si>
  <si>
    <t>Max MW-hr (for 20,000)</t>
  </si>
  <si>
    <t>Convert MW-hr to Gallons</t>
  </si>
  <si>
    <t>Fuels used in Idling and Dynamic Break</t>
  </si>
  <si>
    <t>Determine fuel usage for calculations</t>
  </si>
  <si>
    <t>Error</t>
  </si>
  <si>
    <t>Enter Required information if using MW-hr</t>
  </si>
  <si>
    <t>Locomotive Emission Factors provided by</t>
  </si>
  <si>
    <t>Locomotive Emission Levels (Tier)</t>
  </si>
  <si>
    <r>
      <t xml:space="preserve">Activity of existing locomotive can be entered as 1) gallons of diesel fuel consumed in a year, or 2) total mw-hr generated in a year.  The MW-hr generated while operating in Notches 1-8 will be converted to equivalent gallons of diesel consumed.  User can also include the fuel used while unit is in idling or in dynamic break, if the time spent on each of these two activities is provided. Please only enter required information in the appropriate columns.  Please note that if information is provided in both gallons/yr and MW-hr, the system will may select the one that gives the </t>
    </r>
    <r>
      <rPr>
        <i/>
        <u/>
        <sz val="8"/>
        <color theme="1"/>
        <rFont val="Calibri"/>
        <family val="2"/>
        <scheme val="minor"/>
      </rPr>
      <t>lowest</t>
    </r>
    <r>
      <rPr>
        <i/>
        <sz val="8"/>
        <color theme="1"/>
        <rFont val="Calibri"/>
        <family val="2"/>
        <scheme val="minor"/>
      </rPr>
      <t xml:space="preserve"> gallons/yr.</t>
    </r>
  </si>
  <si>
    <t>Fuel Burned</t>
  </si>
  <si>
    <t>Conversion factor (lb to grams)</t>
  </si>
  <si>
    <t>California Operation for Project</t>
  </si>
  <si>
    <t xml:space="preserve"> </t>
  </si>
  <si>
    <t>Proposed Equipment Upgrade</t>
  </si>
  <si>
    <t>Emission Level</t>
  </si>
  <si>
    <t>Emission Reductions</t>
  </si>
  <si>
    <t>Other</t>
  </si>
  <si>
    <t>S:\$1B Bond\Emissions Estimates\Calculators\2010 Updated Calculators\Locomotives\Prop1B-Official Locomotive Emission Factors</t>
  </si>
  <si>
    <t>S:\$1B Bond\Emissions Estimates\Calculators\2010 Updated Calculators\Locomotives\Prop1B-Official Emission Factors</t>
  </si>
  <si>
    <t>Emission Levels</t>
  </si>
  <si>
    <t xml:space="preserve"> Equipment Details for Existing Truck</t>
  </si>
  <si>
    <t>Proposed Equipment Project Information</t>
  </si>
  <si>
    <t>Funding Details</t>
  </si>
  <si>
    <t>Grant_Agreement_Number</t>
  </si>
  <si>
    <t>Solicitation_Name</t>
  </si>
  <si>
    <t>Local_Agency_Project_Identification_Number</t>
  </si>
  <si>
    <t>Locomotive_Road_Number</t>
  </si>
  <si>
    <t>Locomotive_Serial_Number</t>
  </si>
  <si>
    <t>First_Year_of_Operation</t>
  </si>
  <si>
    <t>Equipment_Project_Option</t>
  </si>
  <si>
    <t>Emission_Control_Level</t>
  </si>
  <si>
    <t>Annual_Fuel_Consumption</t>
  </si>
  <si>
    <t>Control_Level</t>
  </si>
  <si>
    <t>NOx_Emission_Factor</t>
  </si>
  <si>
    <t>PM_Emission_Factor</t>
  </si>
  <si>
    <t>Fuel_Type</t>
  </si>
  <si>
    <t>CA_Operation</t>
  </si>
  <si>
    <t>Locomotive_Upgrade</t>
  </si>
  <si>
    <t>Fuel_Savings</t>
  </si>
  <si>
    <t>NOx_Emission_Reductions</t>
  </si>
  <si>
    <t>PM_Emission_Reductions</t>
  </si>
  <si>
    <t>Total_Project_Cost</t>
  </si>
  <si>
    <t>Bond_Funding_Requested</t>
  </si>
  <si>
    <t>Number_of_Non_Bond_funding_Source</t>
  </si>
  <si>
    <t>Non_Bond_Funding_Type#1</t>
  </si>
  <si>
    <t>Non_Bond_Funding_Source#1</t>
  </si>
  <si>
    <t>Non_Bond_Amount#1</t>
  </si>
  <si>
    <t>Comments#1</t>
  </si>
  <si>
    <t>Non_Bond_Funding_Type#2</t>
  </si>
  <si>
    <t>Non_Bond_Funding_Source#2</t>
  </si>
  <si>
    <t>Non_Bond_Amount#2</t>
  </si>
  <si>
    <t>Comments#2</t>
  </si>
  <si>
    <t>Non_Bond_Funding_Type#3</t>
  </si>
  <si>
    <t>Non_Bond_Funding_Source#3</t>
  </si>
  <si>
    <t>Non_Bond_Amount#3</t>
  </si>
  <si>
    <t>Comments#3</t>
  </si>
  <si>
    <t>Blank</t>
  </si>
  <si>
    <r>
      <t xml:space="preserve">Fuel Type        </t>
    </r>
    <r>
      <rPr>
        <i/>
        <sz val="9"/>
        <color theme="1"/>
        <rFont val="Calibri"/>
        <family val="2"/>
        <scheme val="minor"/>
      </rPr>
      <t>(select from menu)</t>
    </r>
  </si>
  <si>
    <t>Fuel Savings -compared to existing unit-    (Percent)</t>
  </si>
  <si>
    <t>Fuel Savings</t>
  </si>
  <si>
    <t>Will the Equipment be Operated in the South Coast Air Basin?     (Yes/No)</t>
  </si>
  <si>
    <t>#Sources</t>
  </si>
  <si>
    <r>
      <t xml:space="preserve">Enter      Annual Diesel Fuel Consumed                        - </t>
    </r>
    <r>
      <rPr>
        <i/>
        <sz val="9"/>
        <color theme="1"/>
        <rFont val="Calibri"/>
        <family val="2"/>
        <scheme val="minor"/>
      </rPr>
      <t>if providing fuel usage-</t>
    </r>
    <r>
      <rPr>
        <sz val="9"/>
        <color theme="1"/>
        <rFont val="Calibri"/>
        <family val="2"/>
        <scheme val="minor"/>
      </rPr>
      <t xml:space="preserve"> </t>
    </r>
    <r>
      <rPr>
        <sz val="11"/>
        <color theme="1"/>
        <rFont val="Calibri"/>
        <family val="2"/>
        <scheme val="minor"/>
      </rPr>
      <t xml:space="preserve">     (gal/yr)</t>
    </r>
  </si>
  <si>
    <r>
      <t>Enter      Annual Diesel Fuel Consumed                         -</t>
    </r>
    <r>
      <rPr>
        <i/>
        <sz val="9"/>
        <color theme="1"/>
        <rFont val="Calibri"/>
        <family val="2"/>
        <scheme val="minor"/>
      </rPr>
      <t>if providing fuel usage-</t>
    </r>
    <r>
      <rPr>
        <sz val="9"/>
        <color theme="1"/>
        <rFont val="Calibri"/>
        <family val="2"/>
        <scheme val="minor"/>
      </rPr>
      <t xml:space="preserve"> </t>
    </r>
    <r>
      <rPr>
        <sz val="11"/>
        <color theme="1"/>
        <rFont val="Calibri"/>
        <family val="2"/>
        <scheme val="minor"/>
      </rPr>
      <t xml:space="preserve">     (gal/yr)</t>
    </r>
  </si>
  <si>
    <t>Annual    hours spend in DYNAMIC BREAK   (hour)</t>
  </si>
  <si>
    <t>Annual    hours spend in IDLE    (hour)</t>
  </si>
  <si>
    <t>Baseline Locomotive Emissions for Project Life</t>
  </si>
  <si>
    <t>Future Locomotive Emissions for Project Life</t>
  </si>
  <si>
    <t>Emission Reductions for Project Life</t>
  </si>
  <si>
    <r>
      <t xml:space="preserve">The message "Error" will displayed if missing data or other errors are detected in the input data.  Please check the tab "Error check" if this message appears and revise appropiate cell in the "User Input" tab.                </t>
    </r>
    <r>
      <rPr>
        <b/>
        <sz val="11"/>
        <color theme="0"/>
        <rFont val="Calibri"/>
        <family val="2"/>
        <scheme val="minor"/>
      </rPr>
      <t>No message should be displayed in this column.</t>
    </r>
  </si>
  <si>
    <r>
      <t xml:space="preserve">The message "Error" will displayed if missing data or other errors are detected in the input data.  Please check the tab "Error check" if this message appears and revise appropiate cell in the "User Input" tab.                                                                    </t>
    </r>
    <r>
      <rPr>
        <b/>
        <sz val="11"/>
        <color theme="0"/>
        <rFont val="Calibri"/>
        <family val="2"/>
        <scheme val="minor"/>
      </rPr>
      <t>No message should be displayed in this column.</t>
    </r>
  </si>
  <si>
    <t>Check for 2016 and beyond funding level requested</t>
  </si>
  <si>
    <t>Check for 2015 funding level requested</t>
  </si>
  <si>
    <t>If message "Error" is displayed, please enter missing information in "User Input" tab</t>
  </si>
  <si>
    <t>if message "Error" is displayed, please enter or revise requested funding in "User Input" tab</t>
  </si>
  <si>
    <t>If message "Error" is displayed, please revise activity data in "User Input" tab</t>
  </si>
  <si>
    <t>The Projects Benefits Calculator ("Calculator") is to assist a Local Agency and/or Applicant to enter information about a particular locomotive project and estimate the benefits (emissions reduced and cost-effectiveness) of a proposed project funded under the $1B Goods Movement Emission Reduction Program.</t>
  </si>
  <si>
    <t>Directions:</t>
  </si>
  <si>
    <t>STEP-BY-STEP DIRECTIONS:</t>
  </si>
  <si>
    <r>
      <t>1.  Enter requested information in the the "</t>
    </r>
    <r>
      <rPr>
        <b/>
        <sz val="12"/>
        <rFont val="Arial"/>
        <family val="2"/>
      </rPr>
      <t>User Input Data</t>
    </r>
    <r>
      <rPr>
        <sz val="12"/>
        <rFont val="Arial"/>
        <family val="2"/>
      </rPr>
      <t xml:space="preserve">" tab.  </t>
    </r>
  </si>
  <si>
    <t xml:space="preserve">        Informational boxes will appear that can be drag away by the user, if needed</t>
  </si>
  <si>
    <t xml:space="preserve">        User will be warned if invalid data is entered and asked to re-enter information.</t>
  </si>
  <si>
    <t xml:space="preserve">        Please note that data can only be entered in this tab</t>
  </si>
  <si>
    <t>2.  Calculator contains tab to import data directly into ARB's database (GMOD)</t>
  </si>
  <si>
    <t xml:space="preserve">        Agency must first enter key information into GMOD.</t>
  </si>
  <si>
    <t>2. USER INPUT DATA: EXISTING EQUIPMENT</t>
  </si>
  <si>
    <t>3. USER INPUT DATA: PROPOSED NEW EQUIPMENT</t>
  </si>
  <si>
    <t>4. USER INPUT DATA: MATCHING FUNDS</t>
  </si>
  <si>
    <t xml:space="preserve">Columns where user input is required are clearly labeled and are also highlighted in a color green background. These are described below and are followed. </t>
  </si>
  <si>
    <t>Grant Number</t>
  </si>
  <si>
    <t xml:space="preserve">Enter Grant Number </t>
  </si>
  <si>
    <t>Enter Solicitation Name</t>
  </si>
  <si>
    <t>Local Agency Identification Number</t>
  </si>
  <si>
    <t>Enter unique project identification number generated by agency</t>
  </si>
  <si>
    <t xml:space="preserve">Locomotive Road Number </t>
  </si>
  <si>
    <t>Calendar Year When Project will be Operational</t>
  </si>
  <si>
    <t>Total Prop 1B GMERP Funds Requested</t>
  </si>
  <si>
    <t>Number of non-bond sources</t>
  </si>
  <si>
    <t>Number of non-bond matching sources (maximum of 3 allowed in calculator).  Note total of bond and non-bond amounts must be equal or greater than the eligible cost.</t>
  </si>
  <si>
    <t>Non Bond Funding_Type</t>
  </si>
  <si>
    <t>Select from drop-down menu (private, federal, Other State, etc.)</t>
  </si>
  <si>
    <t>Non Bond Funding Source</t>
  </si>
  <si>
    <t>Name of entity providing matching funds: Equipment owner, Name of financial institution, etc.</t>
  </si>
  <si>
    <t>Non Bond Amount</t>
  </si>
  <si>
    <t>Enter matching fund amount.</t>
  </si>
  <si>
    <t>Brief comment to non-bond source.</t>
  </si>
  <si>
    <t>WARNINGS</t>
  </si>
  <si>
    <t>WORKSHEET</t>
  </si>
  <si>
    <t>DESCRIPTION</t>
  </si>
  <si>
    <t>Directions</t>
  </si>
  <si>
    <t>Contains file description and brief User's instructions</t>
  </si>
  <si>
    <t>Benefits Summary</t>
  </si>
  <si>
    <t>In this tab the local agency will input data necessary for emissions benefit and cost-effectiveness estimation for each locomotive project.</t>
  </si>
  <si>
    <t>DB Import</t>
  </si>
  <si>
    <t>Select year when project is expected to be operational</t>
  </si>
  <si>
    <t>Enter existing locomotive main engine serial number or the Build Number</t>
  </si>
  <si>
    <t>Select from drop-down menu the type of existing locomotive. Only  options are Switcher, Medium Horsepower locomotives or Lin-haul Locomotive</t>
  </si>
  <si>
    <r>
      <t xml:space="preserve">Tier Level                                  </t>
    </r>
    <r>
      <rPr>
        <i/>
        <sz val="9"/>
        <color theme="1"/>
        <rFont val="Calibri"/>
        <family val="2"/>
        <scheme val="minor"/>
      </rPr>
      <t>(Select from menu)</t>
    </r>
  </si>
  <si>
    <t xml:space="preserve">Tier Level  </t>
  </si>
  <si>
    <t>Select from menu the U.S. EPA Tier Emissions Level of the existing locomotive</t>
  </si>
  <si>
    <t>Is this a Tier 0 Plus line haul or a Tier 0 Plus medium horsepower locomotive originally manufactured WITH a separate loop intake air cooling system?</t>
  </si>
  <si>
    <t>Please select Yes if the existing locomtive was originally manufactured with a "Separate loop intake air cooling sytem".  Othewise enter "No".</t>
  </si>
  <si>
    <t>The PM and NOx emission rates (g/bhp-hr) that will be used in the baseline calculations are displayed.  These values are based on the information provided by the user.</t>
  </si>
  <si>
    <t>The only option for existing locomotive is diesel</t>
  </si>
  <si>
    <t>Activity can be entered as either annual gallons of fuel or annual MW-hr.   The MW-hr are converted to gallons of fuel used, and allows user to enter fuel burned during idling and dynamic brake.</t>
  </si>
  <si>
    <t>Information of Existing Locomotive</t>
  </si>
  <si>
    <t>Information of proposed upgrade</t>
  </si>
  <si>
    <t>U.S. EPA Tier 4 is the only option for any proposed upgrade</t>
  </si>
  <si>
    <t>U.S EPA Tier 4 levels are displayed and wil, be used to estimate future emissions</t>
  </si>
  <si>
    <r>
      <t xml:space="preserve">Enter locomotive road number. For example unit UPY 623 should be entered as </t>
    </r>
    <r>
      <rPr>
        <b/>
        <sz val="11"/>
        <rFont val="Calibri"/>
        <family val="2"/>
        <scheme val="minor"/>
      </rPr>
      <t>UPY_623</t>
    </r>
  </si>
  <si>
    <t>Fuel Type</t>
  </si>
  <si>
    <t>Select from menu the type of fuel that will be used in upgraded equipment</t>
  </si>
  <si>
    <t>Proposed California Operation</t>
  </si>
  <si>
    <t xml:space="preserve">Fuel Savings -compared to existing unit- </t>
  </si>
  <si>
    <t>Enter percent fule savings, if there are any fuel savings from new technology (compared to existing locomotive)</t>
  </si>
  <si>
    <t xml:space="preserve">Will the Equipment be Operated in the South Coast Air Basin? </t>
  </si>
  <si>
    <t>Select from menu if the upgrade equipemnt will operate majority of the time in the South Coast Air Basin</t>
  </si>
  <si>
    <t>Upgraded Equipment Cost and Program Funds Requested</t>
  </si>
  <si>
    <t>Total Eligible Project Cost</t>
  </si>
  <si>
    <t>Only enter total amount of eligible cost (see Guidelines)</t>
  </si>
  <si>
    <t>User must enter the Program funds, in dollars, requested for this project.   Consult Guidelines on maximum funding allowed.</t>
  </si>
  <si>
    <t xml:space="preserve">Matching Funds: Information sources and amounts to cover the remainder of the project cost. </t>
  </si>
  <si>
    <t>A warning message will be displayed to inform the user of missing data, exceedance of funding cap, activity below minimum required, or if the total of requested funds plus match funds is lower the the eligible equipment cost.  Please see "Error Check" tab.</t>
  </si>
  <si>
    <t>User Input</t>
  </si>
  <si>
    <t>Error Check</t>
  </si>
  <si>
    <t>Displays data to be exported to ARB's online database (GMOD)</t>
  </si>
  <si>
    <t>This tab contains an overall summary of the total funding, together with net PM and NOX emissions expected to be reduced from all projects entered in the file.  Detail summary for each individual project is provided (baseline and future emissions and emissions reduced).  No summary will be displayed if there is a warning for any of the projects.</t>
  </si>
  <si>
    <t>Please check this tab is an "Error" message is displayed under the WARNING column</t>
  </si>
  <si>
    <t xml:space="preserve"> Agency Information</t>
  </si>
  <si>
    <t>1. USER INPUT DATA: AGENCY PROJECT IDENTIFIERS</t>
  </si>
  <si>
    <t xml:space="preserve">In order to estimate the benefits (emissions and cost-effectiveness) information on each proposed project must be entered into the "User Input" tab of this calculator. These inputs may include: unique project ID, project calendar year, type of locomotive, level of emissions control, fuel type, annual fuel usage, PM and NOx emission factors, total project cost, and requested State Program funds. Each local agency should provide the necessary information for each project. </t>
  </si>
  <si>
    <t>Description and Instructions for filling "User Input" tab</t>
  </si>
  <si>
    <t>LOCAL AGENCY LOCOMOTIVE PROJECT BENEFITS CALCULATOR</t>
  </si>
  <si>
    <t>Other State -AB118</t>
  </si>
  <si>
    <t>Match fund type</t>
  </si>
  <si>
    <t xml:space="preserve">Please enter a brief description of the emission reduction technology to be installed in the upgraded equipment. Please us abbreviations, if possilbe: DOC, PM filter, SCR, </t>
  </si>
  <si>
    <t>Emission Control Technology (enter very brief description: use DOC, SCR, PM filter, etc)</t>
  </si>
  <si>
    <t>Emission Control Technology (enter very brief description: use DOC, SCR, PM filter, EGR etc)</t>
  </si>
  <si>
    <t>Check that the total  Funds Requested plus Match Funds are Equal or Exceed the Eligible Costs</t>
  </si>
  <si>
    <t>There are no inputs in this tab.  All inputs should be made in "User Input" tab.</t>
  </si>
  <si>
    <t>Air Resources Board. Staff Report: l Statement of Reasons.  Public Hearing to Consider Regulatory Ammendments Extending the California Standards for Motor Vehicle Diesel Fuel used in Harborcraft and Intrastate Locomotives.  October 1, 2004.  p. 6 (Chapter I.B.2.D)</t>
  </si>
  <si>
    <t>Locomotive upgrade</t>
  </si>
  <si>
    <t>Total PM   (g/bhp-hr)</t>
  </si>
  <si>
    <t>NOX                          (lbs/yr)</t>
  </si>
  <si>
    <t>NOX                       (lbs/yr)</t>
  </si>
  <si>
    <t>NOX           (lbs/yr)</t>
  </si>
  <si>
    <t>Total PM               (g/bhp-hr)</t>
  </si>
  <si>
    <t>Tier Emission Levels</t>
  </si>
  <si>
    <t>Tier 4 Emission Level</t>
  </si>
  <si>
    <t>Old Locomotive Tier Emission Levels</t>
  </si>
  <si>
    <t>Tier 4 NOx    (g/bhp-hr)</t>
  </si>
  <si>
    <r>
      <t xml:space="preserve">Total PM    </t>
    </r>
    <r>
      <rPr>
        <b/>
        <sz val="9"/>
        <color theme="1"/>
        <rFont val="Calibri"/>
        <family val="2"/>
        <scheme val="minor"/>
      </rPr>
      <t xml:space="preserve"> (g/bhp-hr)</t>
    </r>
  </si>
  <si>
    <t>Factor to convert PM10 to PM2.5</t>
  </si>
  <si>
    <t>Available at:</t>
  </si>
  <si>
    <t xml:space="preserve">http://www.epa.gov/nonroad/locomotv/420f09025.pdf </t>
  </si>
  <si>
    <t>Technical Highlites. Emission Factors for Locomotives. Publication EPA-420-F-09-025. April 2009. Page 4</t>
  </si>
  <si>
    <t>Fuel Consumption</t>
  </si>
  <si>
    <t>Fuel consumption factors provided by Harold Holmes, ARB, 9/11/2012 (personal communication)</t>
  </si>
  <si>
    <t>12/3/2010 email from Harold Holmes to Cynthia Marvin "Locomotive Emission Standards".  Forwarded by Cynthia ("FW Locomotive Emission Standards with % Control.msg) on 12/3/2010 at 4:43 pm. But are based on the EPA's locomotive emission standards (FR 73, No. 1216, June 30, 2008).</t>
  </si>
  <si>
    <t>PM Conversion factors</t>
  </si>
  <si>
    <t>ARB speciation profiles are available at: http//www.arb.ca.gov/ei/speciate.htm</t>
  </si>
  <si>
    <t>The reference document for Speciation Profile Code #425 is available at:</t>
  </si>
  <si>
    <t xml:space="preserve">http://www.arb.ca.gov/ei/speciate/r01t20/rf20doc/refnum20.htm  </t>
  </si>
  <si>
    <t>ARB uses PM Speciation Profile Code #425 for locomotives</t>
  </si>
  <si>
    <t>PM10           (g/bhp-hr)</t>
  </si>
  <si>
    <t>PM10                 (lbs/yr)</t>
  </si>
  <si>
    <t>PM10          (lbs/yr)</t>
  </si>
  <si>
    <t>PM        (g/bhp-hr)</t>
  </si>
  <si>
    <t>PM      (g/bhp-hr)</t>
  </si>
  <si>
    <t>PM     (g/bhp-hr)</t>
  </si>
  <si>
    <t>Tier 4   PM       (g/bhp-hr)</t>
  </si>
  <si>
    <t xml:space="preserve"> PM     (g/bhp-hr)</t>
  </si>
  <si>
    <t>PM = PM10</t>
  </si>
  <si>
    <t>Note that for units operating 100%  in South Coast Air Basin the Baseline is 5.5 because of the 1998 MOU</t>
  </si>
  <si>
    <t>Percent of Time that the Equipment will be Operated in the South Coast Air Basin                 (%)</t>
  </si>
  <si>
    <t>Percent Operation in South Coast               (%)</t>
  </si>
  <si>
    <t>NOX  Outside the South Coast Air Basin           (lbs/yr)</t>
  </si>
  <si>
    <t>NOX  Inside the South Coast Air Basin           (lbs/yr)</t>
  </si>
  <si>
    <t xml:space="preserve">Baseline Locomotive Emissions for Project Life </t>
  </si>
  <si>
    <t>Select from menu if upgrade equipment will operate 100%, 90%, or other in California</t>
  </si>
  <si>
    <t>MHP Line-Haul Locomotive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</si>
</sst>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0000"/>
    <numFmt numFmtId="168" formatCode="&quot;$&quot;#,##0.00"/>
  </numFmts>
  <fonts count="36" x14ac:knownFonts="1">
    <font>
      <sz val="11"/>
      <color theme="1"/>
      <name val="Calibri"/>
      <family val="2"/>
      <scheme val="minor"/>
    </font>
    <font>
      <b/>
      <sz val="11"/>
      <color theme="1"/>
      <name val="Calibri"/>
      <family val="2"/>
      <scheme val="minor"/>
    </font>
    <font>
      <sz val="8"/>
      <color theme="1"/>
      <name val="Calibri"/>
      <family val="2"/>
      <scheme val="minor"/>
    </font>
    <font>
      <u/>
      <sz val="10"/>
      <color indexed="12"/>
      <name val="Arial"/>
      <family val="2"/>
    </font>
    <font>
      <b/>
      <sz val="11"/>
      <color rgb="FF000000"/>
      <name val="Calibri"/>
      <family val="2"/>
    </font>
    <font>
      <sz val="11"/>
      <color rgb="FF000000"/>
      <name val="Calibri"/>
      <family val="2"/>
    </font>
    <font>
      <sz val="11"/>
      <name val="Arial"/>
      <family val="2"/>
    </font>
    <font>
      <u/>
      <sz val="11"/>
      <color indexed="12"/>
      <name val="Arial"/>
      <family val="2"/>
    </font>
    <font>
      <b/>
      <i/>
      <sz val="11"/>
      <color theme="1"/>
      <name val="Calibri"/>
      <family val="2"/>
      <scheme val="minor"/>
    </font>
    <font>
      <i/>
      <sz val="9"/>
      <color theme="1"/>
      <name val="Calibri"/>
      <family val="2"/>
      <scheme val="minor"/>
    </font>
    <font>
      <i/>
      <sz val="11"/>
      <color theme="1"/>
      <name val="Calibri"/>
      <family val="2"/>
      <scheme val="minor"/>
    </font>
    <font>
      <i/>
      <sz val="8"/>
      <color theme="1"/>
      <name val="Calibri"/>
      <family val="2"/>
      <scheme val="minor"/>
    </font>
    <font>
      <b/>
      <sz val="11"/>
      <color theme="0"/>
      <name val="Calibri"/>
      <family val="2"/>
      <scheme val="minor"/>
    </font>
    <font>
      <sz val="11"/>
      <color theme="0"/>
      <name val="Calibri"/>
      <family val="2"/>
      <scheme val="minor"/>
    </font>
    <font>
      <i/>
      <u/>
      <sz val="8"/>
      <color theme="1"/>
      <name val="Calibri"/>
      <family val="2"/>
      <scheme val="minor"/>
    </font>
    <font>
      <sz val="9"/>
      <color theme="1"/>
      <name val="Calibri"/>
      <family val="2"/>
      <scheme val="minor"/>
    </font>
    <font>
      <b/>
      <sz val="9"/>
      <color theme="1"/>
      <name val="Calibri"/>
      <family val="2"/>
      <scheme val="minor"/>
    </font>
    <font>
      <i/>
      <sz val="11"/>
      <name val="Arial"/>
      <family val="2"/>
    </font>
    <font>
      <b/>
      <sz val="10"/>
      <name val="Arial"/>
      <family val="2"/>
    </font>
    <font>
      <sz val="10"/>
      <name val="Arial"/>
      <family val="2"/>
    </font>
    <font>
      <b/>
      <sz val="10"/>
      <color indexed="62"/>
      <name val="Arial"/>
      <family val="2"/>
    </font>
    <font>
      <b/>
      <sz val="10"/>
      <color indexed="10"/>
      <name val="Arial"/>
      <family val="2"/>
    </font>
    <font>
      <sz val="11"/>
      <name val="Calibri"/>
      <family val="2"/>
      <scheme val="minor"/>
    </font>
    <font>
      <b/>
      <sz val="14"/>
      <color indexed="10"/>
      <name val="Arial"/>
      <family val="2"/>
    </font>
    <font>
      <b/>
      <sz val="11"/>
      <name val="Calibri"/>
      <family val="2"/>
      <scheme val="minor"/>
    </font>
    <font>
      <b/>
      <sz val="18"/>
      <name val="Arial"/>
      <family val="2"/>
    </font>
    <font>
      <i/>
      <sz val="12"/>
      <name val="Arial"/>
      <family val="2"/>
    </font>
    <font>
      <sz val="12"/>
      <name val="Arial"/>
      <family val="2"/>
    </font>
    <font>
      <b/>
      <u val="double"/>
      <sz val="16"/>
      <color indexed="60"/>
      <name val="Arial"/>
      <family val="2"/>
    </font>
    <font>
      <b/>
      <u/>
      <sz val="12"/>
      <name val="Arial"/>
      <family val="2"/>
    </font>
    <font>
      <b/>
      <sz val="12"/>
      <name val="Arial"/>
      <family val="2"/>
    </font>
    <font>
      <sz val="14"/>
      <name val="Arial"/>
      <family val="2"/>
    </font>
    <font>
      <b/>
      <u/>
      <sz val="14"/>
      <name val="Arial"/>
      <family val="2"/>
    </font>
    <font>
      <b/>
      <sz val="11"/>
      <name val="Arial"/>
      <family val="2"/>
    </font>
    <font>
      <sz val="9"/>
      <name val="Arial"/>
      <family val="2"/>
    </font>
    <font>
      <sz val="10"/>
      <color indexed="12"/>
      <name val="Arial"/>
      <family val="2"/>
    </font>
  </fonts>
  <fills count="30">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92D050"/>
        <bgColor indexed="64"/>
      </patternFill>
    </fill>
    <fill>
      <patternFill patternType="solid">
        <fgColor theme="6"/>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66"/>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00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99"/>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indexed="46"/>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
      <patternFill patternType="solid">
        <fgColor theme="4" tint="0.59999389629810485"/>
        <bgColor indexed="64"/>
      </patternFill>
    </fill>
    <fill>
      <patternFill patternType="solid">
        <fgColor theme="0" tint="-0.49998474074526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511">
    <xf numFmtId="0" fontId="0" fillId="0" borderId="0" xfId="0"/>
    <xf numFmtId="0" fontId="0" fillId="0" borderId="1" xfId="0" applyBorder="1"/>
    <xf numFmtId="164" fontId="0" fillId="0" borderId="1" xfId="0" applyNumberFormat="1" applyBorder="1"/>
    <xf numFmtId="0" fontId="0" fillId="0" borderId="1" xfId="0" applyBorder="1" applyAlignment="1">
      <alignment horizontal="center"/>
    </xf>
    <xf numFmtId="3" fontId="0" fillId="0" borderId="1" xfId="0" applyNumberFormat="1" applyBorder="1"/>
    <xf numFmtId="0" fontId="0" fillId="0" borderId="0" xfId="0" applyAlignment="1">
      <alignment horizontal="center" vertical="center" wrapText="1"/>
    </xf>
    <xf numFmtId="0" fontId="0" fillId="0" borderId="0" xfId="0" applyFont="1"/>
    <xf numFmtId="0" fontId="4" fillId="0" borderId="1" xfId="0" applyFont="1" applyBorder="1" applyAlignment="1">
      <alignment horizontal="center" vertical="center" wrapText="1"/>
    </xf>
    <xf numFmtId="0" fontId="0" fillId="0" borderId="1" xfId="0" applyFont="1" applyBorder="1"/>
    <xf numFmtId="0" fontId="0" fillId="0" borderId="0" xfId="0" applyFont="1" applyBorder="1"/>
    <xf numFmtId="2" fontId="0" fillId="0" borderId="0" xfId="0" applyNumberFormat="1" applyFont="1" applyBorder="1"/>
    <xf numFmtId="0" fontId="6" fillId="3" borderId="0" xfId="0" applyFont="1" applyFill="1"/>
    <xf numFmtId="0" fontId="7" fillId="3" borderId="0" xfId="1" applyFont="1" applyFill="1" applyAlignment="1" applyProtection="1"/>
    <xf numFmtId="0" fontId="0" fillId="0" borderId="2" xfId="0" applyFont="1" applyBorder="1" applyAlignment="1">
      <alignment horizontal="center"/>
    </xf>
    <xf numFmtId="0" fontId="0" fillId="0" borderId="3" xfId="0" applyFont="1" applyBorder="1" applyAlignment="1">
      <alignment horizont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Font="1" applyBorder="1" applyAlignment="1">
      <alignment horizontal="center"/>
    </xf>
    <xf numFmtId="2" fontId="0" fillId="0" borderId="1" xfId="0" applyNumberFormat="1" applyFont="1" applyBorder="1" applyAlignment="1">
      <alignment horizontal="center"/>
    </xf>
    <xf numFmtId="0" fontId="0" fillId="0" borderId="1" xfId="0" applyFont="1" applyFill="1" applyBorder="1"/>
    <xf numFmtId="2" fontId="0" fillId="0" borderId="1" xfId="0" applyNumberFormat="1" applyFont="1" applyBorder="1"/>
    <xf numFmtId="2" fontId="0" fillId="0" borderId="1" xfId="0" applyNumberFormat="1" applyFont="1" applyFill="1" applyBorder="1"/>
    <xf numFmtId="0" fontId="0" fillId="0" borderId="3" xfId="0" applyBorder="1"/>
    <xf numFmtId="0" fontId="1" fillId="0" borderId="0" xfId="0" applyFont="1" applyAlignment="1">
      <alignment vertical="center" wrapText="1"/>
    </xf>
    <xf numFmtId="0" fontId="1" fillId="0" borderId="0" xfId="0" applyFont="1"/>
    <xf numFmtId="0" fontId="1" fillId="4" borderId="8" xfId="0" applyFont="1" applyFill="1" applyBorder="1" applyAlignment="1">
      <alignment horizontal="center" vertical="center" wrapText="1"/>
    </xf>
    <xf numFmtId="0" fontId="0" fillId="0" borderId="9" xfId="0" applyBorder="1"/>
    <xf numFmtId="0" fontId="0" fillId="0" borderId="0" xfId="0" applyBorder="1"/>
    <xf numFmtId="0" fontId="0" fillId="0" borderId="1" xfId="0" quotePrefix="1" applyBorder="1"/>
    <xf numFmtId="0" fontId="0" fillId="0" borderId="3" xfId="0" quotePrefix="1" applyBorder="1"/>
    <xf numFmtId="9" fontId="0" fillId="0" borderId="1" xfId="0" applyNumberFormat="1" applyBorder="1"/>
    <xf numFmtId="0" fontId="0" fillId="0" borderId="0" xfId="0" applyAlignment="1">
      <alignment vertical="center" wrapText="1"/>
    </xf>
    <xf numFmtId="0" fontId="0" fillId="0" borderId="1" xfId="0" applyFill="1" applyBorder="1" applyAlignment="1">
      <alignment horizontal="center"/>
    </xf>
    <xf numFmtId="164" fontId="0" fillId="0" borderId="1" xfId="0" applyNumberFormat="1" applyFill="1" applyBorder="1"/>
    <xf numFmtId="0" fontId="0" fillId="0" borderId="1" xfId="0" applyFill="1" applyBorder="1"/>
    <xf numFmtId="0" fontId="1" fillId="0" borderId="0" xfId="0" applyFont="1" applyFill="1" applyBorder="1" applyAlignment="1">
      <alignment horizontal="center" vertical="center" wrapText="1"/>
    </xf>
    <xf numFmtId="0" fontId="0" fillId="0" borderId="0" xfId="0" applyFill="1" applyBorder="1" applyAlignment="1">
      <alignment horizontal="center"/>
    </xf>
    <xf numFmtId="164" fontId="0" fillId="0" borderId="0" xfId="0" applyNumberFormat="1" applyFill="1" applyBorder="1"/>
    <xf numFmtId="0" fontId="0" fillId="0" borderId="0" xfId="0" applyFill="1" applyBorder="1"/>
    <xf numFmtId="0" fontId="1" fillId="9" borderId="1" xfId="0" applyFont="1" applyFill="1" applyBorder="1" applyAlignment="1">
      <alignment horizontal="center" vertical="center"/>
    </xf>
    <xf numFmtId="0" fontId="1" fillId="9" borderId="1" xfId="0" applyFont="1" applyFill="1" applyBorder="1" applyAlignment="1">
      <alignment horizontal="center" wrapText="1"/>
    </xf>
    <xf numFmtId="0" fontId="1" fillId="4" borderId="10" xfId="0" applyFont="1" applyFill="1" applyBorder="1" applyAlignment="1">
      <alignment horizontal="center" vertical="center" wrapText="1"/>
    </xf>
    <xf numFmtId="0" fontId="8" fillId="11" borderId="9" xfId="0" applyFont="1" applyFill="1" applyBorder="1" applyAlignment="1">
      <alignment horizontal="center"/>
    </xf>
    <xf numFmtId="0" fontId="0" fillId="11" borderId="11" xfId="0" applyFill="1" applyBorder="1" applyAlignment="1">
      <alignment horizontal="center" vertical="center" wrapText="1"/>
    </xf>
    <xf numFmtId="0" fontId="0" fillId="11" borderId="11" xfId="0" applyFill="1" applyBorder="1" applyAlignment="1">
      <alignment wrapText="1"/>
    </xf>
    <xf numFmtId="0" fontId="0" fillId="0" borderId="0" xfId="0" applyFont="1" applyFill="1" applyBorder="1" applyAlignment="1">
      <alignment horizontal="center"/>
    </xf>
    <xf numFmtId="0" fontId="0" fillId="0" borderId="2" xfId="0" applyBorder="1" applyAlignment="1">
      <alignment horizontal="center" vertical="center"/>
    </xf>
    <xf numFmtId="0" fontId="0" fillId="0" borderId="12" xfId="0" applyBorder="1"/>
    <xf numFmtId="0" fontId="1" fillId="0" borderId="0" xfId="0" applyFont="1" applyFill="1" applyBorder="1" applyAlignment="1">
      <alignment horizontal="center" vertical="center"/>
    </xf>
    <xf numFmtId="0" fontId="1" fillId="0" borderId="0" xfId="0" applyFont="1" applyFill="1" applyBorder="1" applyAlignment="1">
      <alignment horizontal="center" wrapText="1"/>
    </xf>
    <xf numFmtId="0" fontId="2" fillId="0" borderId="1" xfId="0" applyFont="1" applyBorder="1"/>
    <xf numFmtId="0" fontId="0" fillId="0" borderId="1" xfId="0" applyBorder="1" applyAlignment="1">
      <alignment horizontal="center" vertical="center"/>
    </xf>
    <xf numFmtId="0" fontId="0" fillId="11" borderId="0" xfId="0" applyFill="1"/>
    <xf numFmtId="0" fontId="0" fillId="11" borderId="4" xfId="0" applyFill="1" applyBorder="1" applyAlignment="1">
      <alignment horizontal="center" vertical="center" wrapText="1"/>
    </xf>
    <xf numFmtId="0" fontId="0" fillId="11" borderId="4" xfId="0" applyFill="1" applyBorder="1" applyAlignment="1">
      <alignment wrapText="1"/>
    </xf>
    <xf numFmtId="0" fontId="0" fillId="11" borderId="5" xfId="0" applyFill="1" applyBorder="1" applyAlignment="1">
      <alignment horizontal="center"/>
    </xf>
    <xf numFmtId="0" fontId="1" fillId="11" borderId="15" xfId="0" applyFont="1" applyFill="1" applyBorder="1" applyAlignment="1">
      <alignment horizontal="center"/>
    </xf>
    <xf numFmtId="0" fontId="0" fillId="11" borderId="15" xfId="0" applyFill="1" applyBorder="1" applyAlignment="1">
      <alignment horizontal="center" vertical="center" wrapText="1"/>
    </xf>
    <xf numFmtId="0" fontId="0" fillId="11" borderId="7" xfId="0" applyFill="1" applyBorder="1" applyAlignment="1">
      <alignment wrapText="1"/>
    </xf>
    <xf numFmtId="0" fontId="0" fillId="11" borderId="7" xfId="0" applyFill="1" applyBorder="1"/>
    <xf numFmtId="0" fontId="0" fillId="11" borderId="7" xfId="0" applyFill="1" applyBorder="1" applyAlignment="1">
      <alignment horizontal="center" vertical="center" wrapText="1"/>
    </xf>
    <xf numFmtId="0" fontId="0" fillId="0" borderId="3" xfId="0" applyBorder="1" applyAlignment="1">
      <alignment horizontal="center"/>
    </xf>
    <xf numFmtId="164" fontId="0" fillId="0" borderId="3" xfId="0" applyNumberFormat="1" applyBorder="1"/>
    <xf numFmtId="0" fontId="1" fillId="11" borderId="0" xfId="0" applyFont="1" applyFill="1" applyBorder="1" applyAlignment="1">
      <alignment horizontal="center" vertical="center" wrapText="1"/>
    </xf>
    <xf numFmtId="0" fontId="1" fillId="11" borderId="7" xfId="0" applyFont="1" applyFill="1" applyBorder="1" applyAlignment="1">
      <alignment horizontal="center" vertical="center"/>
    </xf>
    <xf numFmtId="0" fontId="1" fillId="11" borderId="7" xfId="0" applyFont="1" applyFill="1" applyBorder="1" applyAlignment="1"/>
    <xf numFmtId="0" fontId="0" fillId="11" borderId="16" xfId="0" applyFill="1" applyBorder="1" applyAlignment="1">
      <alignment horizontal="center" vertical="center" wrapText="1"/>
    </xf>
    <xf numFmtId="0" fontId="0" fillId="11" borderId="16" xfId="0" applyFill="1" applyBorder="1" applyAlignment="1">
      <alignment wrapText="1"/>
    </xf>
    <xf numFmtId="0" fontId="0" fillId="11" borderId="0" xfId="0" applyFill="1" applyBorder="1" applyAlignment="1">
      <alignment horizontal="center"/>
    </xf>
    <xf numFmtId="0" fontId="13" fillId="14" borderId="1" xfId="0" applyFont="1" applyFill="1" applyBorder="1" applyAlignment="1">
      <alignment horizontal="center" vertical="center" wrapText="1"/>
    </xf>
    <xf numFmtId="0" fontId="0" fillId="11" borderId="18" xfId="0" applyFill="1" applyBorder="1" applyAlignment="1">
      <alignment horizontal="center" vertical="center" wrapText="1"/>
    </xf>
    <xf numFmtId="0" fontId="0" fillId="16" borderId="17" xfId="0" applyFill="1" applyBorder="1" applyAlignment="1">
      <alignment horizontal="center" vertical="center" wrapText="1"/>
    </xf>
    <xf numFmtId="0" fontId="0" fillId="16" borderId="18" xfId="0" applyFill="1" applyBorder="1" applyAlignment="1">
      <alignment horizontal="center" vertical="center" wrapText="1"/>
    </xf>
    <xf numFmtId="0" fontId="0" fillId="18" borderId="18" xfId="0" applyFill="1" applyBorder="1" applyAlignment="1">
      <alignment horizontal="center" vertical="center" wrapText="1"/>
    </xf>
    <xf numFmtId="0" fontId="0" fillId="19" borderId="18" xfId="0" applyFill="1" applyBorder="1" applyAlignment="1">
      <alignment horizontal="center" vertical="center" wrapText="1"/>
    </xf>
    <xf numFmtId="0" fontId="0" fillId="19" borderId="19" xfId="0" applyFill="1" applyBorder="1" applyAlignment="1">
      <alignment horizontal="center" vertical="center" wrapText="1"/>
    </xf>
    <xf numFmtId="166" fontId="0" fillId="0" borderId="1" xfId="0" applyNumberFormat="1" applyBorder="1"/>
    <xf numFmtId="0" fontId="9" fillId="20" borderId="18" xfId="0" applyFont="1" applyFill="1" applyBorder="1" applyAlignment="1">
      <alignment horizontal="center" vertical="center" wrapText="1"/>
    </xf>
    <xf numFmtId="164" fontId="0" fillId="15" borderId="3" xfId="0" applyNumberFormat="1" applyFill="1" applyBorder="1"/>
    <xf numFmtId="0" fontId="9" fillId="20" borderId="20" xfId="0" applyFont="1" applyFill="1" applyBorder="1" applyAlignment="1">
      <alignment horizontal="center" vertical="center" wrapText="1"/>
    </xf>
    <xf numFmtId="164" fontId="0" fillId="0" borderId="0" xfId="0" applyNumberFormat="1"/>
    <xf numFmtId="0" fontId="1" fillId="4" borderId="16" xfId="0" applyFont="1" applyFill="1" applyBorder="1" applyAlignment="1">
      <alignment horizontal="center" vertical="center" wrapText="1"/>
    </xf>
    <xf numFmtId="167" fontId="0" fillId="0" borderId="1" xfId="0" applyNumberFormat="1" applyBorder="1"/>
    <xf numFmtId="0" fontId="0" fillId="14" borderId="0" xfId="0" applyFill="1"/>
    <xf numFmtId="0" fontId="0" fillId="21" borderId="1" xfId="0" applyFill="1" applyBorder="1" applyAlignment="1">
      <alignment horizontal="center" vertical="center"/>
    </xf>
    <xf numFmtId="0" fontId="0" fillId="22" borderId="0" xfId="0" applyFill="1"/>
    <xf numFmtId="0" fontId="0" fillId="22" borderId="13" xfId="0" applyFill="1" applyBorder="1"/>
    <xf numFmtId="0" fontId="0" fillId="22" borderId="27" xfId="0" applyFill="1" applyBorder="1"/>
    <xf numFmtId="0" fontId="0" fillId="0" borderId="14" xfId="0" applyBorder="1"/>
    <xf numFmtId="0" fontId="0" fillId="0" borderId="28" xfId="0" applyBorder="1"/>
    <xf numFmtId="0" fontId="0" fillId="22" borderId="14" xfId="0" applyFill="1" applyBorder="1"/>
    <xf numFmtId="0" fontId="0" fillId="22" borderId="28" xfId="0" applyFill="1" applyBorder="1"/>
    <xf numFmtId="0" fontId="0" fillId="22" borderId="9" xfId="0" applyFill="1" applyBorder="1"/>
    <xf numFmtId="0" fontId="0" fillId="22" borderId="26" xfId="0" applyFill="1" applyBorder="1"/>
    <xf numFmtId="0" fontId="0" fillId="0" borderId="15" xfId="0" applyBorder="1" applyAlignment="1"/>
    <xf numFmtId="0" fontId="10" fillId="0" borderId="0" xfId="0" applyFont="1"/>
    <xf numFmtId="0" fontId="17" fillId="3" borderId="0" xfId="0" applyFont="1" applyFill="1"/>
    <xf numFmtId="0" fontId="10" fillId="0" borderId="0" xfId="0" applyFont="1" applyAlignment="1">
      <alignment vertical="center"/>
    </xf>
    <xf numFmtId="0" fontId="18" fillId="24" borderId="26" xfId="0" applyFont="1" applyFill="1" applyBorder="1" applyAlignment="1" applyProtection="1">
      <alignment horizontal="center" vertical="top" wrapText="1"/>
    </xf>
    <xf numFmtId="0" fontId="18" fillId="24" borderId="4" xfId="0" applyFont="1" applyFill="1" applyBorder="1" applyAlignment="1" applyProtection="1">
      <alignment horizontal="center"/>
    </xf>
    <xf numFmtId="0" fontId="19" fillId="0" borderId="0" xfId="0" applyFont="1" applyProtection="1"/>
    <xf numFmtId="0" fontId="0" fillId="27" borderId="0" xfId="0" applyFill="1" applyProtection="1"/>
    <xf numFmtId="0" fontId="0" fillId="0" borderId="0" xfId="0" applyProtection="1"/>
    <xf numFmtId="0" fontId="20" fillId="27" borderId="1" xfId="0" applyFont="1" applyFill="1" applyBorder="1" applyAlignment="1" applyProtection="1">
      <alignment horizontal="center" vertical="top" wrapText="1"/>
    </xf>
    <xf numFmtId="0" fontId="21" fillId="27" borderId="1" xfId="0" applyFont="1" applyFill="1" applyBorder="1" applyAlignment="1" applyProtection="1">
      <alignment wrapText="1"/>
    </xf>
    <xf numFmtId="0" fontId="18" fillId="27" borderId="1" xfId="0" applyFont="1" applyFill="1" applyBorder="1" applyAlignment="1" applyProtection="1">
      <alignment wrapText="1"/>
    </xf>
    <xf numFmtId="0" fontId="0" fillId="0" borderId="0" xfId="0" applyFill="1"/>
    <xf numFmtId="0" fontId="0" fillId="21" borderId="15" xfId="0" applyFill="1" applyBorder="1" applyAlignment="1">
      <alignment horizontal="center" vertical="center" wrapText="1"/>
    </xf>
    <xf numFmtId="0" fontId="23" fillId="0" borderId="0" xfId="0" applyFont="1" applyAlignment="1" applyProtection="1"/>
    <xf numFmtId="0" fontId="0" fillId="0" borderId="0" xfId="0" applyAlignment="1" applyProtection="1"/>
    <xf numFmtId="0" fontId="0" fillId="3" borderId="0" xfId="0" applyFill="1" applyAlignment="1" applyProtection="1"/>
    <xf numFmtId="0" fontId="0" fillId="3" borderId="0" xfId="0" applyNumberFormat="1" applyFill="1" applyAlignment="1" applyProtection="1"/>
    <xf numFmtId="0" fontId="0" fillId="3" borderId="0" xfId="0" applyNumberFormat="1" applyFill="1" applyProtection="1"/>
    <xf numFmtId="0" fontId="18" fillId="3" borderId="0" xfId="0" applyNumberFormat="1" applyFont="1" applyFill="1" applyProtection="1"/>
    <xf numFmtId="0" fontId="23" fillId="3" borderId="0" xfId="0" applyNumberFormat="1" applyFont="1" applyFill="1" applyAlignment="1" applyProtection="1"/>
    <xf numFmtId="0" fontId="0" fillId="29" borderId="0" xfId="0" applyFill="1"/>
    <xf numFmtId="0" fontId="0" fillId="29" borderId="0" xfId="0" applyFill="1" applyAlignment="1">
      <alignment horizontal="center" vertical="center" wrapText="1"/>
    </xf>
    <xf numFmtId="168" fontId="0" fillId="0" borderId="1" xfId="0" applyNumberFormat="1" applyBorder="1"/>
    <xf numFmtId="4" fontId="0" fillId="0" borderId="1" xfId="0" applyNumberFormat="1" applyBorder="1"/>
    <xf numFmtId="0" fontId="0" fillId="17" borderId="23" xfId="0" applyFill="1" applyBorder="1" applyAlignment="1">
      <alignment horizontal="center" wrapText="1"/>
    </xf>
    <xf numFmtId="0" fontId="0" fillId="17" borderId="25" xfId="0" applyFill="1" applyBorder="1" applyAlignment="1">
      <alignment horizontal="center" wrapText="1"/>
    </xf>
    <xf numFmtId="0" fontId="0" fillId="17" borderId="30" xfId="0" applyFill="1" applyBorder="1" applyAlignment="1">
      <alignment horizontal="center" vertical="center" wrapText="1"/>
    </xf>
    <xf numFmtId="0" fontId="0" fillId="17" borderId="29" xfId="0" applyFill="1" applyBorder="1" applyAlignment="1">
      <alignment horizontal="center" vertical="center" wrapText="1"/>
    </xf>
    <xf numFmtId="0" fontId="0" fillId="11" borderId="13" xfId="0" applyFill="1" applyBorder="1" applyAlignment="1">
      <alignment wrapText="1"/>
    </xf>
    <xf numFmtId="0" fontId="0" fillId="4" borderId="2" xfId="0" applyFill="1" applyBorder="1" applyAlignment="1">
      <alignment horizontal="center" vertical="center" wrapText="1"/>
    </xf>
    <xf numFmtId="0" fontId="0" fillId="5" borderId="2"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2" xfId="0" applyFill="1" applyBorder="1" applyAlignment="1">
      <alignment horizontal="center" vertical="center" wrapText="1"/>
    </xf>
    <xf numFmtId="0" fontId="0" fillId="7" borderId="27" xfId="0" applyFill="1" applyBorder="1" applyAlignment="1">
      <alignment horizontal="center" vertical="center" wrapText="1"/>
    </xf>
    <xf numFmtId="0" fontId="0" fillId="11" borderId="1" xfId="0" applyFill="1" applyBorder="1"/>
    <xf numFmtId="0" fontId="0" fillId="29" borderId="1" xfId="0" applyFill="1" applyBorder="1"/>
    <xf numFmtId="0" fontId="0" fillId="29" borderId="31" xfId="0" applyFill="1" applyBorder="1" applyAlignment="1">
      <alignment horizontal="center" wrapText="1"/>
    </xf>
    <xf numFmtId="0" fontId="0" fillId="29" borderId="13" xfId="0" applyFill="1" applyBorder="1" applyAlignment="1">
      <alignment horizontal="center" wrapText="1"/>
    </xf>
    <xf numFmtId="0" fontId="0" fillId="29" borderId="32" xfId="0" applyFill="1" applyBorder="1" applyAlignment="1">
      <alignment horizontal="center" wrapText="1"/>
    </xf>
    <xf numFmtId="0" fontId="0" fillId="29" borderId="34" xfId="0" applyFill="1" applyBorder="1" applyAlignment="1">
      <alignment horizontal="center" vertical="center" wrapText="1"/>
    </xf>
    <xf numFmtId="0" fontId="24" fillId="22" borderId="1" xfId="0" applyFont="1" applyFill="1" applyBorder="1" applyAlignment="1">
      <alignment horizontal="center" vertical="center" wrapText="1"/>
    </xf>
    <xf numFmtId="0" fontId="25" fillId="3" borderId="0" xfId="0" applyFont="1" applyFill="1" applyBorder="1" applyAlignment="1">
      <alignment horizontal="center"/>
    </xf>
    <xf numFmtId="0" fontId="0" fillId="3" borderId="0" xfId="0" applyFill="1"/>
    <xf numFmtId="0" fontId="0" fillId="3" borderId="0" xfId="0" applyFill="1" applyBorder="1"/>
    <xf numFmtId="0" fontId="27" fillId="3" borderId="0" xfId="0" applyFont="1" applyFill="1"/>
    <xf numFmtId="0" fontId="27" fillId="3" borderId="0" xfId="0" applyFont="1" applyFill="1" applyBorder="1"/>
    <xf numFmtId="0" fontId="27" fillId="0" borderId="0" xfId="0" applyFont="1"/>
    <xf numFmtId="0" fontId="28" fillId="3" borderId="0" xfId="0" applyFont="1" applyFill="1"/>
    <xf numFmtId="0" fontId="18" fillId="3" borderId="45" xfId="0" applyFont="1" applyFill="1" applyBorder="1"/>
    <xf numFmtId="0" fontId="0" fillId="3" borderId="46" xfId="0" applyFill="1" applyBorder="1"/>
    <xf numFmtId="0" fontId="0" fillId="3" borderId="47" xfId="0" applyFill="1" applyBorder="1"/>
    <xf numFmtId="0" fontId="29" fillId="3" borderId="48" xfId="0" applyFont="1" applyFill="1" applyBorder="1"/>
    <xf numFmtId="0" fontId="0" fillId="3" borderId="49" xfId="0" applyFill="1" applyBorder="1"/>
    <xf numFmtId="0" fontId="27" fillId="3" borderId="48" xfId="0" applyFont="1" applyFill="1" applyBorder="1"/>
    <xf numFmtId="0" fontId="27" fillId="3" borderId="49" xfId="0" applyFont="1" applyFill="1" applyBorder="1"/>
    <xf numFmtId="0" fontId="31" fillId="3" borderId="50" xfId="0" applyFont="1" applyFill="1" applyBorder="1"/>
    <xf numFmtId="0" fontId="31" fillId="3" borderId="43" xfId="0" applyFont="1" applyFill="1" applyBorder="1"/>
    <xf numFmtId="0" fontId="31" fillId="3" borderId="44" xfId="0" applyFont="1" applyFill="1" applyBorder="1"/>
    <xf numFmtId="0" fontId="32" fillId="3" borderId="0" xfId="0" applyFont="1" applyFill="1"/>
    <xf numFmtId="0" fontId="30" fillId="3" borderId="0" xfId="0" applyFont="1" applyFill="1"/>
    <xf numFmtId="0" fontId="30" fillId="3" borderId="1" xfId="0" applyFont="1" applyFill="1" applyBorder="1" applyAlignment="1">
      <alignment horizontal="right"/>
    </xf>
    <xf numFmtId="0" fontId="30" fillId="3" borderId="0" xfId="0" applyFont="1" applyFill="1" applyBorder="1"/>
    <xf numFmtId="0" fontId="0" fillId="3" borderId="0" xfId="0" applyFill="1" applyBorder="1" applyAlignment="1">
      <alignment wrapText="1"/>
    </xf>
    <xf numFmtId="0" fontId="18" fillId="0" borderId="0" xfId="0" applyFont="1" applyBorder="1"/>
    <xf numFmtId="0" fontId="18" fillId="3" borderId="0" xfId="0" applyFont="1" applyFill="1" applyBorder="1"/>
    <xf numFmtId="0" fontId="32" fillId="3" borderId="0" xfId="0" applyFont="1" applyFill="1" applyBorder="1" applyAlignment="1">
      <alignment horizontal="right"/>
    </xf>
    <xf numFmtId="0" fontId="32" fillId="3" borderId="0" xfId="0" applyFont="1" applyFill="1" applyBorder="1"/>
    <xf numFmtId="0" fontId="30" fillId="3" borderId="15" xfId="0" applyFont="1" applyFill="1" applyBorder="1" applyAlignment="1">
      <alignment horizontal="right"/>
    </xf>
    <xf numFmtId="0" fontId="30" fillId="3" borderId="1" xfId="0" applyFont="1" applyFill="1" applyBorder="1" applyAlignment="1">
      <alignment horizontal="right" vertical="center" wrapText="1"/>
    </xf>
    <xf numFmtId="0" fontId="30" fillId="3" borderId="1" xfId="0" applyFont="1" applyFill="1" applyBorder="1" applyAlignment="1">
      <alignment horizontal="right" vertical="center"/>
    </xf>
    <xf numFmtId="0" fontId="30" fillId="0" borderId="1" xfId="0" applyFont="1" applyFill="1" applyBorder="1" applyAlignment="1">
      <alignment horizontal="right" vertical="center"/>
    </xf>
    <xf numFmtId="0" fontId="30" fillId="3" borderId="2" xfId="0" applyFont="1" applyFill="1" applyBorder="1" applyAlignment="1">
      <alignment horizontal="right" vertical="center" wrapText="1"/>
    </xf>
    <xf numFmtId="0" fontId="30" fillId="3" borderId="9" xfId="0" applyFont="1" applyFill="1" applyBorder="1" applyAlignment="1">
      <alignment horizontal="right" vertical="center" wrapText="1"/>
    </xf>
    <xf numFmtId="0" fontId="30" fillId="3" borderId="0" xfId="0" applyFont="1" applyFill="1" applyBorder="1" applyAlignment="1">
      <alignment horizontal="right" vertical="center" wrapText="1"/>
    </xf>
    <xf numFmtId="0" fontId="6" fillId="22" borderId="9" xfId="0" applyFont="1" applyFill="1" applyBorder="1" applyAlignment="1">
      <alignment vertical="center" wrapText="1"/>
    </xf>
    <xf numFmtId="0" fontId="0" fillId="22" borderId="9" xfId="0" applyFill="1" applyBorder="1" applyAlignment="1">
      <alignment vertical="center" wrapText="1"/>
    </xf>
    <xf numFmtId="0" fontId="6" fillId="22" borderId="0" xfId="0" applyFont="1" applyFill="1" applyBorder="1" applyAlignment="1">
      <alignment vertical="center" wrapText="1"/>
    </xf>
    <xf numFmtId="0" fontId="0" fillId="22" borderId="0" xfId="0" applyFill="1" applyBorder="1" applyAlignment="1">
      <alignment vertical="center" wrapText="1"/>
    </xf>
    <xf numFmtId="0" fontId="30" fillId="3" borderId="3" xfId="0" applyFont="1" applyFill="1" applyBorder="1" applyAlignment="1">
      <alignment horizontal="right" vertical="center" wrapText="1"/>
    </xf>
    <xf numFmtId="0" fontId="34" fillId="3" borderId="1" xfId="0" applyFont="1" applyFill="1" applyBorder="1" applyAlignment="1">
      <alignment horizontal="right" vertical="center" wrapText="1"/>
    </xf>
    <xf numFmtId="0" fontId="30" fillId="22" borderId="1" xfId="0" applyFont="1" applyFill="1" applyBorder="1" applyAlignment="1">
      <alignment horizontal="right" vertical="center" wrapText="1"/>
    </xf>
    <xf numFmtId="0" fontId="27" fillId="3" borderId="9" xfId="0" applyFont="1" applyFill="1" applyBorder="1" applyAlignment="1">
      <alignment horizontal="right" wrapText="1"/>
    </xf>
    <xf numFmtId="0" fontId="0" fillId="22" borderId="9" xfId="0" applyFill="1" applyBorder="1" applyAlignment="1">
      <alignment horizontal="left" vertical="center" wrapText="1"/>
    </xf>
    <xf numFmtId="0" fontId="27" fillId="3" borderId="39" xfId="0" applyFont="1" applyFill="1" applyBorder="1" applyAlignment="1">
      <alignment horizontal="right" wrapText="1"/>
    </xf>
    <xf numFmtId="0" fontId="0" fillId="22" borderId="39" xfId="0" applyFill="1" applyBorder="1" applyAlignment="1">
      <alignment horizontal="left" vertical="center" wrapText="1"/>
    </xf>
    <xf numFmtId="49" fontId="33" fillId="3" borderId="1" xfId="0" applyNumberFormat="1" applyFont="1" applyFill="1" applyBorder="1" applyAlignment="1">
      <alignment horizontal="right" vertical="center"/>
    </xf>
    <xf numFmtId="0" fontId="25" fillId="3" borderId="0" xfId="0" applyFont="1" applyFill="1" applyBorder="1" applyAlignment="1">
      <alignment horizontal="left"/>
    </xf>
    <xf numFmtId="0" fontId="27" fillId="3" borderId="15" xfId="0" applyFont="1" applyFill="1" applyBorder="1"/>
    <xf numFmtId="0" fontId="0" fillId="22" borderId="0" xfId="0" applyFill="1" applyBorder="1" applyAlignment="1">
      <alignment wrapText="1"/>
    </xf>
    <xf numFmtId="0" fontId="0" fillId="17" borderId="1"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4" xfId="0" applyFill="1" applyBorder="1" applyAlignment="1">
      <alignment horizontal="center" wrapText="1"/>
    </xf>
    <xf numFmtId="0" fontId="0" fillId="21" borderId="1" xfId="0" applyFill="1" applyBorder="1" applyAlignment="1">
      <alignment horizontal="center" vertical="center" wrapText="1"/>
    </xf>
    <xf numFmtId="0" fontId="0" fillId="11" borderId="12" xfId="0" applyFill="1" applyBorder="1" applyAlignment="1">
      <alignment horizontal="center" vertical="center" wrapText="1"/>
    </xf>
    <xf numFmtId="0" fontId="0" fillId="21" borderId="1" xfId="0" applyFill="1" applyBorder="1" applyAlignment="1">
      <alignment horizontal="center" vertical="center" wrapText="1"/>
    </xf>
    <xf numFmtId="0" fontId="0" fillId="0" borderId="1" xfId="0" applyBorder="1" applyProtection="1">
      <protection locked="0"/>
    </xf>
    <xf numFmtId="0" fontId="0" fillId="0" borderId="1" xfId="0" applyBorder="1" applyAlignment="1" applyProtection="1">
      <alignment horizontal="center"/>
      <protection locked="0"/>
    </xf>
    <xf numFmtId="164" fontId="0" fillId="0" borderId="4" xfId="0" applyNumberFormat="1" applyFont="1" applyFill="1" applyBorder="1" applyProtection="1">
      <protection locked="0"/>
    </xf>
    <xf numFmtId="164" fontId="0" fillId="0" borderId="23" xfId="0" applyNumberFormat="1" applyFont="1" applyFill="1" applyBorder="1" applyProtection="1">
      <protection locked="0"/>
    </xf>
    <xf numFmtId="164" fontId="0" fillId="0" borderId="25" xfId="0" applyNumberFormat="1" applyFont="1" applyFill="1" applyBorder="1" applyProtection="1">
      <protection locked="0"/>
    </xf>
    <xf numFmtId="0" fontId="22" fillId="0" borderId="1" xfId="0" applyFont="1" applyFill="1" applyBorder="1" applyAlignment="1" applyProtection="1">
      <alignment horizontal="center"/>
      <protection locked="0"/>
    </xf>
    <xf numFmtId="9" fontId="0" fillId="0" borderId="1" xfId="0" applyNumberFormat="1" applyBorder="1" applyProtection="1">
      <protection locked="0"/>
    </xf>
    <xf numFmtId="0" fontId="0" fillId="0" borderId="1" xfId="0" applyBorder="1" applyAlignment="1" applyProtection="1">
      <alignment wrapText="1"/>
      <protection locked="0"/>
    </xf>
    <xf numFmtId="10" fontId="0" fillId="0" borderId="1" xfId="0" applyNumberFormat="1" applyBorder="1" applyProtection="1">
      <protection locked="0"/>
    </xf>
    <xf numFmtId="9" fontId="0" fillId="0" borderId="1" xfId="0" applyNumberFormat="1" applyBorder="1" applyAlignment="1" applyProtection="1">
      <alignment horizontal="center"/>
      <protection locked="0"/>
    </xf>
    <xf numFmtId="168" fontId="0" fillId="0" borderId="1" xfId="0" applyNumberFormat="1" applyBorder="1" applyProtection="1">
      <protection locked="0"/>
    </xf>
    <xf numFmtId="0" fontId="0" fillId="0" borderId="4" xfId="0" applyBorder="1" applyProtection="1">
      <protection locked="0"/>
    </xf>
    <xf numFmtId="0" fontId="0" fillId="0" borderId="30" xfId="0" applyBorder="1" applyProtection="1">
      <protection locked="0"/>
    </xf>
    <xf numFmtId="0" fontId="0" fillId="0" borderId="29" xfId="0" applyBorder="1" applyProtection="1">
      <protection locked="0"/>
    </xf>
    <xf numFmtId="0" fontId="0" fillId="22" borderId="0" xfId="0" applyFill="1" applyProtection="1"/>
    <xf numFmtId="0" fontId="0" fillId="11" borderId="0" xfId="0" applyFill="1" applyBorder="1" applyAlignment="1" applyProtection="1">
      <alignment horizontal="center"/>
    </xf>
    <xf numFmtId="0" fontId="0" fillId="11" borderId="0" xfId="0" applyFill="1" applyProtection="1"/>
    <xf numFmtId="0" fontId="0" fillId="11" borderId="7" xfId="0" applyFill="1" applyBorder="1" applyAlignment="1" applyProtection="1">
      <alignment horizontal="center" vertical="center" wrapText="1"/>
    </xf>
    <xf numFmtId="0" fontId="1" fillId="11" borderId="7" xfId="0" applyFont="1" applyFill="1" applyBorder="1" applyAlignment="1" applyProtection="1">
      <alignment horizontal="center" vertical="center"/>
    </xf>
    <xf numFmtId="0" fontId="8" fillId="11" borderId="9" xfId="0" applyFont="1" applyFill="1" applyBorder="1" applyAlignment="1" applyProtection="1">
      <alignment horizontal="center"/>
    </xf>
    <xf numFmtId="0" fontId="0" fillId="11" borderId="5" xfId="0" applyFill="1" applyBorder="1" applyAlignment="1" applyProtection="1">
      <alignment horizontal="center"/>
    </xf>
    <xf numFmtId="0" fontId="1" fillId="11" borderId="15" xfId="0" applyFont="1" applyFill="1" applyBorder="1" applyAlignment="1" applyProtection="1">
      <alignment horizontal="center"/>
    </xf>
    <xf numFmtId="0" fontId="1" fillId="11" borderId="7" xfId="0" applyFont="1" applyFill="1" applyBorder="1" applyAlignment="1" applyProtection="1"/>
    <xf numFmtId="0" fontId="0" fillId="11" borderId="16" xfId="0" applyFill="1" applyBorder="1" applyAlignment="1" applyProtection="1">
      <alignment horizontal="center" vertical="center" wrapText="1"/>
    </xf>
    <xf numFmtId="0" fontId="0" fillId="11" borderId="4" xfId="0" applyFill="1" applyBorder="1" applyAlignment="1" applyProtection="1">
      <alignment horizontal="center" vertical="center" wrapText="1"/>
    </xf>
    <xf numFmtId="0" fontId="0" fillId="11" borderId="11" xfId="0" applyFill="1" applyBorder="1" applyAlignment="1" applyProtection="1">
      <alignment horizontal="center" vertical="center" wrapText="1"/>
    </xf>
    <xf numFmtId="0" fontId="0" fillId="11" borderId="15" xfId="0" applyFill="1" applyBorder="1" applyAlignment="1" applyProtection="1">
      <alignment horizontal="center" vertical="center" wrapText="1"/>
    </xf>
    <xf numFmtId="0" fontId="1" fillId="11" borderId="0" xfId="0" applyFont="1" applyFill="1" applyBorder="1" applyAlignment="1" applyProtection="1">
      <alignment horizontal="center" vertical="center" wrapText="1"/>
    </xf>
    <xf numFmtId="0" fontId="0" fillId="11" borderId="16" xfId="0" applyFill="1" applyBorder="1" applyAlignment="1" applyProtection="1">
      <alignment wrapText="1"/>
    </xf>
    <xf numFmtId="0" fontId="0" fillId="11" borderId="4" xfId="0" applyFill="1" applyBorder="1" applyAlignment="1" applyProtection="1">
      <alignment wrapText="1"/>
    </xf>
    <xf numFmtId="0" fontId="0" fillId="13" borderId="23" xfId="0" applyFill="1" applyBorder="1" applyAlignment="1" applyProtection="1">
      <alignment horizontal="center" wrapText="1"/>
    </xf>
    <xf numFmtId="0" fontId="0" fillId="13" borderId="4" xfId="0" applyFill="1" applyBorder="1" applyAlignment="1" applyProtection="1">
      <alignment horizontal="center" wrapText="1"/>
    </xf>
    <xf numFmtId="0" fontId="0" fillId="13" borderId="25" xfId="0" applyFill="1" applyBorder="1" applyAlignment="1" applyProtection="1">
      <alignment horizontal="center" wrapText="1"/>
    </xf>
    <xf numFmtId="0" fontId="0" fillId="11" borderId="11" xfId="0" applyFill="1" applyBorder="1" applyAlignment="1" applyProtection="1">
      <alignment wrapText="1"/>
    </xf>
    <xf numFmtId="0" fontId="0" fillId="11" borderId="7" xfId="0" applyFill="1" applyBorder="1" applyAlignment="1" applyProtection="1">
      <alignment wrapText="1"/>
    </xf>
    <xf numFmtId="0" fontId="0" fillId="5" borderId="1" xfId="0" applyFill="1" applyBorder="1" applyAlignment="1" applyProtection="1">
      <alignment horizontal="center" vertical="center" wrapText="1"/>
    </xf>
    <xf numFmtId="0" fontId="0" fillId="7" borderId="30" xfId="0"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29" xfId="0" applyFill="1" applyBorder="1" applyAlignment="1" applyProtection="1">
      <alignment horizontal="center" vertical="center" wrapText="1"/>
    </xf>
    <xf numFmtId="0" fontId="0" fillId="7" borderId="6" xfId="0" applyFill="1" applyBorder="1" applyAlignment="1" applyProtection="1">
      <alignment horizontal="center" vertical="center" wrapText="1"/>
    </xf>
    <xf numFmtId="0" fontId="13" fillId="14"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11" borderId="11" xfId="0" applyFill="1" applyBorder="1" applyProtection="1"/>
    <xf numFmtId="165" fontId="10" fillId="8" borderId="1" xfId="0" applyNumberFormat="1" applyFont="1" applyFill="1" applyBorder="1" applyAlignment="1" applyProtection="1">
      <alignment horizontal="center"/>
    </xf>
    <xf numFmtId="2" fontId="10" fillId="8" borderId="1" xfId="0" applyNumberFormat="1" applyFont="1" applyFill="1" applyBorder="1" applyAlignment="1" applyProtection="1">
      <alignment horizontal="center"/>
    </xf>
    <xf numFmtId="0" fontId="10" fillId="8" borderId="1" xfId="0" applyFont="1" applyFill="1" applyBorder="1" applyProtection="1"/>
    <xf numFmtId="0" fontId="10" fillId="11" borderId="4" xfId="0" applyFont="1" applyFill="1" applyBorder="1" applyProtection="1"/>
    <xf numFmtId="164" fontId="10" fillId="8" borderId="5" xfId="0" applyNumberFormat="1" applyFont="1" applyFill="1" applyBorder="1" applyProtection="1"/>
    <xf numFmtId="0" fontId="10" fillId="8" borderId="6" xfId="0" applyFont="1" applyFill="1" applyBorder="1" applyAlignment="1" applyProtection="1">
      <alignment horizontal="center"/>
    </xf>
    <xf numFmtId="0" fontId="10" fillId="8" borderId="1" xfId="0" applyFont="1" applyFill="1" applyBorder="1" applyAlignment="1" applyProtection="1">
      <alignment horizontal="center"/>
    </xf>
    <xf numFmtId="0" fontId="0" fillId="11" borderId="7" xfId="0" applyFill="1" applyBorder="1" applyProtection="1"/>
    <xf numFmtId="0" fontId="0" fillId="29" borderId="0" xfId="0" applyFill="1" applyProtection="1"/>
    <xf numFmtId="0" fontId="0" fillId="29" borderId="2" xfId="0" applyFill="1" applyBorder="1" applyAlignment="1">
      <alignment horizontal="center" vertical="center" wrapText="1"/>
    </xf>
    <xf numFmtId="0" fontId="0" fillId="0" borderId="0" xfId="0" applyFont="1" applyFill="1" applyBorder="1"/>
    <xf numFmtId="2" fontId="0" fillId="0" borderId="0" xfId="0" applyNumberFormat="1" applyFont="1" applyFill="1" applyBorder="1"/>
    <xf numFmtId="0" fontId="10" fillId="22" borderId="0" xfId="0" applyFont="1" applyFill="1"/>
    <xf numFmtId="0" fontId="0" fillId="22" borderId="0" xfId="0" applyFont="1" applyFill="1"/>
    <xf numFmtId="0" fontId="3" fillId="22" borderId="0" xfId="1" applyFill="1" applyAlignment="1" applyProtection="1"/>
    <xf numFmtId="0" fontId="0" fillId="17" borderId="1" xfId="0" applyFill="1" applyBorder="1" applyAlignment="1">
      <alignment horizontal="center" vertical="center" wrapText="1"/>
    </xf>
    <xf numFmtId="0" fontId="0" fillId="21" borderId="1" xfId="0" applyFill="1" applyBorder="1" applyAlignment="1">
      <alignment horizontal="center" vertical="center" wrapText="1"/>
    </xf>
    <xf numFmtId="0" fontId="10" fillId="15" borderId="0" xfId="0" applyFont="1" applyFill="1"/>
    <xf numFmtId="0" fontId="0" fillId="15" borderId="0" xfId="0" applyFont="1" applyFill="1"/>
    <xf numFmtId="0" fontId="17" fillId="15" borderId="0" xfId="0" applyFont="1" applyFill="1"/>
    <xf numFmtId="0" fontId="7" fillId="15" borderId="0" xfId="1" applyFont="1" applyFill="1" applyAlignment="1" applyProtection="1"/>
    <xf numFmtId="0" fontId="6" fillId="15" borderId="0" xfId="0" applyFont="1" applyFill="1"/>
    <xf numFmtId="0" fontId="10" fillId="15" borderId="0" xfId="0" applyFont="1" applyFill="1" applyAlignment="1">
      <alignment vertical="center"/>
    </xf>
    <xf numFmtId="0" fontId="0" fillId="15" borderId="0" xfId="0" applyFill="1"/>
    <xf numFmtId="0" fontId="0" fillId="0" borderId="0" xfId="0" applyBorder="1" applyAlignment="1"/>
    <xf numFmtId="0" fontId="0" fillId="0" borderId="4" xfId="0" applyFont="1" applyFill="1" applyBorder="1"/>
    <xf numFmtId="0" fontId="0" fillId="0" borderId="5" xfId="0" applyFont="1" applyFill="1" applyBorder="1"/>
    <xf numFmtId="2" fontId="0" fillId="0" borderId="6" xfId="0" applyNumberFormat="1" applyFont="1" applyBorder="1"/>
    <xf numFmtId="0" fontId="0" fillId="15" borderId="0" xfId="0" applyFill="1" applyBorder="1" applyAlignment="1"/>
    <xf numFmtId="0" fontId="19" fillId="15" borderId="0" xfId="0" applyFont="1" applyFill="1" applyBorder="1" applyAlignment="1"/>
    <xf numFmtId="0" fontId="35" fillId="15" borderId="0" xfId="1" applyFont="1" applyFill="1" applyBorder="1" applyAlignment="1" applyProtection="1"/>
    <xf numFmtId="0" fontId="0" fillId="0" borderId="4" xfId="0" applyBorder="1" applyAlignment="1"/>
    <xf numFmtId="0" fontId="0" fillId="0" borderId="5" xfId="0" applyBorder="1" applyAlignment="1"/>
    <xf numFmtId="0" fontId="0" fillId="0" borderId="6" xfId="0" applyBorder="1" applyAlignment="1"/>
    <xf numFmtId="0" fontId="0" fillId="21" borderId="1" xfId="0" applyFill="1" applyBorder="1" applyAlignment="1">
      <alignment horizontal="center" vertical="center" wrapText="1"/>
    </xf>
    <xf numFmtId="0" fontId="0" fillId="6" borderId="1" xfId="0" applyFill="1" applyBorder="1" applyAlignment="1" applyProtection="1">
      <alignment horizontal="center" vertical="center" wrapText="1"/>
    </xf>
    <xf numFmtId="0" fontId="0" fillId="0" borderId="1" xfId="0" applyBorder="1" applyAlignment="1" applyProtection="1">
      <alignment horizontal="center"/>
    </xf>
    <xf numFmtId="0" fontId="0" fillId="4" borderId="1" xfId="0" applyFill="1" applyBorder="1" applyAlignment="1" applyProtection="1">
      <alignment horizontal="center" vertical="center" wrapText="1"/>
    </xf>
    <xf numFmtId="9" fontId="0" fillId="0" borderId="0" xfId="0" applyNumberFormat="1"/>
    <xf numFmtId="0" fontId="0" fillId="0" borderId="4" xfId="0" applyBorder="1"/>
    <xf numFmtId="0" fontId="1" fillId="4" borderId="54" xfId="0" applyFont="1" applyFill="1" applyBorder="1" applyAlignment="1">
      <alignment horizontal="center" vertical="center" wrapText="1"/>
    </xf>
    <xf numFmtId="9" fontId="20" fillId="27" borderId="1" xfId="0" applyNumberFormat="1" applyFont="1" applyFill="1" applyBorder="1" applyAlignment="1" applyProtection="1">
      <alignment horizontal="center" vertical="top" wrapText="1"/>
    </xf>
    <xf numFmtId="0" fontId="0" fillId="11" borderId="7" xfId="0" applyFill="1" applyBorder="1" applyProtection="1">
      <protection locked="0"/>
    </xf>
    <xf numFmtId="0" fontId="0" fillId="11" borderId="7" xfId="0" applyFill="1" applyBorder="1" applyAlignment="1" applyProtection="1">
      <protection locked="0"/>
    </xf>
    <xf numFmtId="0" fontId="0" fillId="11" borderId="11" xfId="0" applyFill="1" applyBorder="1" applyProtection="1">
      <protection locked="0"/>
    </xf>
    <xf numFmtId="0" fontId="0" fillId="22" borderId="4" xfId="0"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0" fillId="20" borderId="35" xfId="0" applyFont="1" applyFill="1" applyBorder="1" applyAlignment="1">
      <alignment horizontal="center" vertical="center" wrapText="1"/>
    </xf>
    <xf numFmtId="0" fontId="0" fillId="20" borderId="36" xfId="0" applyFill="1" applyBorder="1" applyAlignment="1">
      <alignment horizontal="center" vertical="center" wrapText="1"/>
    </xf>
    <xf numFmtId="0" fontId="0" fillId="20" borderId="37" xfId="0" applyFill="1" applyBorder="1" applyAlignment="1">
      <alignment horizontal="center" vertical="center" wrapText="1"/>
    </xf>
    <xf numFmtId="0" fontId="6"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30" fillId="20" borderId="51" xfId="0" applyFont="1" applyFill="1" applyBorder="1" applyAlignment="1">
      <alignment horizontal="center" vertical="center" wrapText="1"/>
    </xf>
    <xf numFmtId="0" fontId="0" fillId="20" borderId="52" xfId="0" applyFill="1" applyBorder="1" applyAlignment="1">
      <alignment horizontal="center" vertical="center" wrapText="1"/>
    </xf>
    <xf numFmtId="0" fontId="0" fillId="20" borderId="53" xfId="0" applyFill="1" applyBorder="1" applyAlignment="1">
      <alignment horizontal="center" vertical="center" wrapText="1"/>
    </xf>
    <xf numFmtId="0" fontId="22" fillId="0" borderId="14" xfId="0" applyFont="1" applyBorder="1" applyAlignment="1">
      <alignment vertical="center" wrapText="1"/>
    </xf>
    <xf numFmtId="0" fontId="22" fillId="0" borderId="26" xfId="0" applyFont="1" applyBorder="1" applyAlignment="1">
      <alignment vertical="center" wrapText="1"/>
    </xf>
    <xf numFmtId="0" fontId="22" fillId="0" borderId="28" xfId="0" applyFont="1" applyBorder="1" applyAlignment="1">
      <alignment vertical="center" wrapText="1"/>
    </xf>
    <xf numFmtId="0" fontId="22" fillId="0" borderId="1" xfId="0" applyFont="1" applyBorder="1" applyAlignment="1">
      <alignment vertical="center" wrapText="1"/>
    </xf>
    <xf numFmtId="0" fontId="25" fillId="3" borderId="1" xfId="0" applyFont="1" applyFill="1" applyBorder="1" applyAlignment="1">
      <alignment horizontal="center" wrapText="1"/>
    </xf>
    <xf numFmtId="0" fontId="0" fillId="0" borderId="1" xfId="0" applyBorder="1" applyAlignment="1">
      <alignment wrapText="1"/>
    </xf>
    <xf numFmtId="0" fontId="26" fillId="3" borderId="1" xfId="0" applyFont="1" applyFill="1" applyBorder="1" applyAlignment="1">
      <alignment wrapText="1"/>
    </xf>
    <xf numFmtId="0" fontId="27" fillId="3" borderId="1" xfId="0" applyFont="1" applyFill="1" applyBorder="1" applyAlignment="1">
      <alignment wrapText="1"/>
    </xf>
    <xf numFmtId="0" fontId="27" fillId="3" borderId="0" xfId="0" applyFont="1" applyFill="1" applyAlignment="1">
      <alignment wrapText="1"/>
    </xf>
    <xf numFmtId="0" fontId="0" fillId="0" borderId="0" xfId="0" applyAlignment="1">
      <alignment wrapText="1"/>
    </xf>
    <xf numFmtId="0" fontId="6" fillId="3" borderId="4" xfId="0" applyFont="1" applyFill="1" applyBorder="1" applyAlignment="1">
      <alignment vertical="center"/>
    </xf>
    <xf numFmtId="0" fontId="6" fillId="3" borderId="5" xfId="0" applyFont="1" applyFill="1" applyBorder="1" applyAlignment="1">
      <alignment vertical="center"/>
    </xf>
    <xf numFmtId="0" fontId="6" fillId="3" borderId="6" xfId="0" applyFont="1" applyFill="1" applyBorder="1" applyAlignment="1">
      <alignment vertical="center"/>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1" fillId="17" borderId="1" xfId="0" applyFont="1" applyFill="1" applyBorder="1" applyAlignment="1">
      <alignment horizontal="center" vertical="center" wrapText="1"/>
    </xf>
    <xf numFmtId="0" fontId="1" fillId="17" borderId="1" xfId="0" applyFont="1" applyFill="1" applyBorder="1" applyAlignment="1"/>
    <xf numFmtId="0" fontId="1" fillId="17" borderId="1" xfId="0" applyFont="1" applyFill="1" applyBorder="1" applyAlignment="1">
      <alignment wrapText="1"/>
    </xf>
    <xf numFmtId="0" fontId="8" fillId="17" borderId="4" xfId="0" applyFont="1" applyFill="1" applyBorder="1" applyAlignment="1">
      <alignment horizontal="center"/>
    </xf>
    <xf numFmtId="0" fontId="8" fillId="17" borderId="5" xfId="0" applyFont="1" applyFill="1" applyBorder="1" applyAlignment="1">
      <alignment horizontal="center"/>
    </xf>
    <xf numFmtId="0" fontId="0" fillId="17" borderId="6" xfId="0" applyFill="1" applyBorder="1" applyAlignment="1">
      <alignment horizontal="center"/>
    </xf>
    <xf numFmtId="0" fontId="0" fillId="17" borderId="6" xfId="0" applyFill="1" applyBorder="1" applyAlignment="1">
      <alignment horizontal="center" vertical="center" wrapText="1"/>
    </xf>
    <xf numFmtId="0" fontId="0" fillId="17" borderId="6" xfId="0" applyFill="1" applyBorder="1" applyAlignment="1">
      <alignment wrapText="1"/>
    </xf>
    <xf numFmtId="0" fontId="0" fillId="17" borderId="4" xfId="0" applyFill="1" applyBorder="1" applyAlignment="1">
      <alignment horizontal="center" wrapText="1"/>
    </xf>
    <xf numFmtId="0" fontId="0" fillId="17" borderId="6" xfId="0" applyFill="1" applyBorder="1" applyAlignment="1">
      <alignment horizontal="center" wrapText="1"/>
    </xf>
    <xf numFmtId="0" fontId="0" fillId="17" borderId="1" xfId="0" applyFill="1" applyBorder="1" applyAlignment="1">
      <alignment horizontal="center" vertical="center" wrapText="1"/>
    </xf>
    <xf numFmtId="0" fontId="0" fillId="17" borderId="1" xfId="0" applyFill="1" applyBorder="1" applyAlignment="1">
      <alignment wrapText="1"/>
    </xf>
    <xf numFmtId="0" fontId="0" fillId="17" borderId="21" xfId="0" applyFill="1" applyBorder="1" applyAlignment="1">
      <alignment horizontal="center" vertical="center" wrapText="1"/>
    </xf>
    <xf numFmtId="0" fontId="0" fillId="17" borderId="22" xfId="0" applyFill="1" applyBorder="1" applyAlignment="1">
      <alignment wrapText="1"/>
    </xf>
    <xf numFmtId="0" fontId="8" fillId="17" borderId="1" xfId="0" applyFont="1" applyFill="1" applyBorder="1" applyAlignment="1">
      <alignment horizontal="center"/>
    </xf>
    <xf numFmtId="0" fontId="0" fillId="17" borderId="1" xfId="0" applyFill="1" applyBorder="1" applyAlignment="1">
      <alignment horizontal="center"/>
    </xf>
    <xf numFmtId="0" fontId="0" fillId="17" borderId="2" xfId="0" applyFill="1" applyBorder="1" applyAlignment="1">
      <alignment horizontal="center" vertical="center" wrapText="1"/>
    </xf>
    <xf numFmtId="0" fontId="0" fillId="17" borderId="3" xfId="0" applyFill="1" applyBorder="1" applyAlignment="1">
      <alignment wrapText="1"/>
    </xf>
    <xf numFmtId="0" fontId="8" fillId="17" borderId="1" xfId="0" applyFont="1" applyFill="1" applyBorder="1" applyAlignment="1">
      <alignment horizontal="center" wrapText="1"/>
    </xf>
    <xf numFmtId="0" fontId="0" fillId="17" borderId="1" xfId="0" applyFill="1" applyBorder="1" applyAlignment="1">
      <alignment horizontal="center" wrapText="1"/>
    </xf>
    <xf numFmtId="0" fontId="0" fillId="17" borderId="23"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24" xfId="0" applyFill="1" applyBorder="1" applyAlignment="1">
      <alignment horizontal="center" vertical="center" wrapText="1"/>
    </xf>
    <xf numFmtId="0" fontId="9" fillId="17" borderId="2" xfId="0" applyFont="1" applyFill="1" applyBorder="1" applyAlignment="1">
      <alignment horizontal="center" vertical="center" wrapText="1"/>
    </xf>
    <xf numFmtId="0" fontId="9" fillId="17" borderId="3" xfId="0" applyFont="1" applyFill="1" applyBorder="1" applyAlignment="1">
      <alignment wrapText="1"/>
    </xf>
    <xf numFmtId="0" fontId="0" fillId="17" borderId="4"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14" xfId="0" applyFill="1" applyBorder="1" applyAlignment="1">
      <alignment horizontal="center" vertical="center" wrapText="1"/>
    </xf>
    <xf numFmtId="0" fontId="1" fillId="17" borderId="13" xfId="0" applyFont="1" applyFill="1" applyBorder="1" applyAlignment="1">
      <alignment horizontal="center" vertical="center" wrapText="1"/>
    </xf>
    <xf numFmtId="0" fontId="1" fillId="17" borderId="27"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1" fillId="17" borderId="28" xfId="0" applyFont="1" applyFill="1" applyBorder="1" applyAlignment="1">
      <alignment horizontal="center" vertical="center" wrapText="1"/>
    </xf>
    <xf numFmtId="0" fontId="1" fillId="17" borderId="1" xfId="0" applyFont="1" applyFill="1" applyBorder="1" applyAlignment="1">
      <alignment horizontal="center" wrapText="1"/>
    </xf>
    <xf numFmtId="0" fontId="1" fillId="17" borderId="6" xfId="0" applyFont="1" applyFill="1" applyBorder="1" applyAlignment="1">
      <alignment horizontal="center" vertical="center"/>
    </xf>
    <xf numFmtId="0" fontId="1" fillId="17" borderId="1" xfId="0" applyFont="1" applyFill="1" applyBorder="1" applyAlignment="1">
      <alignment vertical="center"/>
    </xf>
    <xf numFmtId="0" fontId="1" fillId="17" borderId="6" xfId="0" applyFont="1" applyFill="1" applyBorder="1" applyAlignment="1">
      <alignment vertical="center"/>
    </xf>
    <xf numFmtId="0" fontId="12" fillId="14" borderId="1" xfId="0" applyFont="1" applyFill="1" applyBorder="1" applyAlignment="1">
      <alignment horizontal="center" vertical="center"/>
    </xf>
    <xf numFmtId="0" fontId="13" fillId="14" borderId="1" xfId="0" applyFont="1" applyFill="1" applyBorder="1" applyAlignment="1"/>
    <xf numFmtId="0" fontId="0" fillId="17" borderId="4" xfId="0" applyFill="1" applyBorder="1" applyAlignment="1">
      <alignment wrapText="1"/>
    </xf>
    <xf numFmtId="0" fontId="1" fillId="17" borderId="30" xfId="0" applyFont="1" applyFill="1" applyBorder="1" applyAlignment="1">
      <alignment horizontal="center" vertical="center"/>
    </xf>
    <xf numFmtId="0" fontId="1" fillId="17" borderId="29" xfId="0" applyFont="1" applyFill="1" applyBorder="1" applyAlignment="1">
      <alignment vertical="center"/>
    </xf>
    <xf numFmtId="0" fontId="1" fillId="17" borderId="30" xfId="0" applyFont="1" applyFill="1" applyBorder="1" applyAlignment="1">
      <alignment vertical="center"/>
    </xf>
    <xf numFmtId="0" fontId="8" fillId="12" borderId="1" xfId="0" applyFont="1" applyFill="1" applyBorder="1" applyAlignment="1" applyProtection="1">
      <alignment horizontal="center" wrapText="1"/>
    </xf>
    <xf numFmtId="0" fontId="0" fillId="0" borderId="1" xfId="0" applyBorder="1" applyAlignment="1" applyProtection="1">
      <alignment horizontal="center" wrapText="1"/>
    </xf>
    <xf numFmtId="0" fontId="11" fillId="12" borderId="1" xfId="0" applyFont="1" applyFill="1" applyBorder="1" applyAlignment="1" applyProtection="1">
      <alignment wrapText="1"/>
    </xf>
    <xf numFmtId="0" fontId="0" fillId="13" borderId="23" xfId="0" applyFill="1" applyBorder="1" applyAlignment="1" applyProtection="1">
      <alignment horizontal="center" vertical="center" wrapText="1"/>
    </xf>
    <xf numFmtId="0" fontId="0" fillId="13" borderId="5" xfId="0" applyFill="1" applyBorder="1" applyAlignment="1" applyProtection="1">
      <alignment horizontal="center" vertical="center" wrapText="1"/>
    </xf>
    <xf numFmtId="0" fontId="0" fillId="13" borderId="24" xfId="0" applyFill="1" applyBorder="1" applyAlignment="1" applyProtection="1">
      <alignment horizontal="center" vertical="center" wrapText="1"/>
    </xf>
    <xf numFmtId="0" fontId="0" fillId="12" borderId="13" xfId="0"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1" fillId="17" borderId="1" xfId="0" applyFont="1" applyFill="1" applyBorder="1" applyAlignment="1" applyProtection="1">
      <alignment wrapText="1"/>
    </xf>
    <xf numFmtId="0" fontId="0" fillId="6" borderId="1" xfId="0" applyFill="1" applyBorder="1" applyAlignment="1" applyProtection="1">
      <alignment horizontal="center" vertical="center" wrapText="1"/>
    </xf>
    <xf numFmtId="0" fontId="0" fillId="6" borderId="1" xfId="0" applyFill="1" applyBorder="1" applyAlignment="1" applyProtection="1">
      <alignment wrapText="1"/>
    </xf>
    <xf numFmtId="0" fontId="0" fillId="6" borderId="2" xfId="0" applyFill="1" applyBorder="1" applyAlignment="1" applyProtection="1">
      <alignment horizontal="center" vertical="center" wrapText="1"/>
    </xf>
    <xf numFmtId="0" fontId="0" fillId="0" borderId="3" xfId="0" applyBorder="1" applyAlignment="1" applyProtection="1">
      <alignment wrapText="1"/>
    </xf>
    <xf numFmtId="0" fontId="8" fillId="6" borderId="1" xfId="0" applyFont="1" applyFill="1" applyBorder="1" applyAlignment="1" applyProtection="1">
      <alignment horizontal="center"/>
    </xf>
    <xf numFmtId="0" fontId="0" fillId="0" borderId="1" xfId="0" applyBorder="1" applyAlignment="1" applyProtection="1">
      <alignment horizontal="center"/>
    </xf>
    <xf numFmtId="0" fontId="0" fillId="6" borderId="4"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6" xfId="0" applyFill="1" applyBorder="1" applyAlignment="1" applyProtection="1">
      <alignment wrapText="1"/>
    </xf>
    <xf numFmtId="0" fontId="0" fillId="15" borderId="21" xfId="0" applyFill="1" applyBorder="1" applyAlignment="1" applyProtection="1">
      <alignment horizontal="center" vertical="center" wrapText="1"/>
    </xf>
    <xf numFmtId="0" fontId="0" fillId="15" borderId="22" xfId="0" applyFill="1" applyBorder="1" applyAlignment="1" applyProtection="1">
      <alignment wrapText="1"/>
    </xf>
    <xf numFmtId="0" fontId="8" fillId="4" borderId="4" xfId="0" applyFont="1" applyFill="1" applyBorder="1" applyAlignment="1" applyProtection="1">
      <alignment horizontal="center"/>
    </xf>
    <xf numFmtId="0" fontId="8" fillId="4" borderId="5" xfId="0" applyFont="1" applyFill="1" applyBorder="1" applyAlignment="1" applyProtection="1">
      <alignment horizontal="center"/>
    </xf>
    <xf numFmtId="0" fontId="0" fillId="0" borderId="6" xfId="0" applyBorder="1" applyAlignment="1" applyProtection="1">
      <alignment horizontal="center"/>
    </xf>
    <xf numFmtId="0" fontId="0" fillId="4" borderId="1" xfId="0" applyFill="1" applyBorder="1" applyAlignment="1" applyProtection="1">
      <alignment horizontal="center" vertical="center" wrapText="1"/>
    </xf>
    <xf numFmtId="0" fontId="0" fillId="4" borderId="1" xfId="0" applyFill="1" applyBorder="1" applyAlignment="1" applyProtection="1">
      <alignment wrapText="1"/>
    </xf>
    <xf numFmtId="0" fontId="0" fillId="4" borderId="2" xfId="0" applyFill="1" applyBorder="1" applyAlignment="1" applyProtection="1">
      <alignment horizontal="center" vertical="center" wrapText="1"/>
    </xf>
    <xf numFmtId="0" fontId="12" fillId="14" borderId="1" xfId="0" applyFont="1" applyFill="1" applyBorder="1" applyAlignment="1" applyProtection="1">
      <alignment horizontal="center" vertical="center"/>
    </xf>
    <xf numFmtId="0" fontId="13" fillId="14" borderId="1" xfId="0" applyFont="1" applyFill="1" applyBorder="1" applyAlignment="1" applyProtection="1"/>
    <xf numFmtId="0" fontId="1" fillId="10" borderId="1" xfId="0" applyFont="1" applyFill="1" applyBorder="1" applyAlignment="1" applyProtection="1">
      <alignment horizontal="center" vertical="center" wrapText="1"/>
    </xf>
    <xf numFmtId="0" fontId="1" fillId="0" borderId="1" xfId="0" applyFont="1" applyBorder="1" applyAlignment="1" applyProtection="1"/>
    <xf numFmtId="0" fontId="1" fillId="0" borderId="1" xfId="0" applyFont="1" applyBorder="1" applyAlignment="1" applyProtection="1">
      <alignment wrapText="1"/>
    </xf>
    <xf numFmtId="0" fontId="0" fillId="28" borderId="4" xfId="0" applyFill="1" applyBorder="1" applyAlignment="1" applyProtection="1">
      <alignment horizontal="center" vertical="center" wrapText="1"/>
    </xf>
    <xf numFmtId="0" fontId="0" fillId="28" borderId="4" xfId="0" applyFill="1" applyBorder="1" applyAlignment="1" applyProtection="1">
      <alignment wrapText="1"/>
    </xf>
    <xf numFmtId="0" fontId="1" fillId="7" borderId="30" xfId="0" applyFont="1" applyFill="1" applyBorder="1" applyAlignment="1" applyProtection="1">
      <alignment horizontal="center" vertical="center"/>
    </xf>
    <xf numFmtId="0" fontId="1" fillId="0" borderId="1" xfId="0" applyFont="1" applyBorder="1" applyAlignment="1" applyProtection="1">
      <alignment vertical="center"/>
    </xf>
    <xf numFmtId="0" fontId="1" fillId="0" borderId="29" xfId="0" applyFont="1" applyBorder="1" applyAlignment="1" applyProtection="1">
      <alignment vertical="center"/>
    </xf>
    <xf numFmtId="0" fontId="1" fillId="0" borderId="30" xfId="0" applyFont="1" applyBorder="1" applyAlignment="1" applyProtection="1">
      <alignment vertical="center"/>
    </xf>
    <xf numFmtId="0" fontId="1" fillId="5" borderId="1" xfId="0" applyFont="1" applyFill="1" applyBorder="1" applyAlignment="1" applyProtection="1">
      <alignment horizontal="center" vertical="center" wrapText="1"/>
    </xf>
    <xf numFmtId="0" fontId="0" fillId="0" borderId="1" xfId="0" applyBorder="1" applyAlignment="1" applyProtection="1">
      <alignment wrapText="1"/>
    </xf>
    <xf numFmtId="0" fontId="1" fillId="7" borderId="6" xfId="0" applyFont="1" applyFill="1" applyBorder="1" applyAlignment="1" applyProtection="1">
      <alignment horizontal="center" vertical="center"/>
    </xf>
    <xf numFmtId="0" fontId="1" fillId="0" borderId="6" xfId="0" applyFont="1" applyBorder="1" applyAlignment="1" applyProtection="1">
      <alignment vertical="center"/>
    </xf>
    <xf numFmtId="0" fontId="0" fillId="4" borderId="4" xfId="0" applyFill="1" applyBorder="1" applyAlignment="1" applyProtection="1">
      <alignment horizontal="center" wrapText="1"/>
    </xf>
    <xf numFmtId="0" fontId="0" fillId="4" borderId="6" xfId="0" applyFill="1" applyBorder="1" applyAlignment="1" applyProtection="1">
      <alignment horizontal="center" wrapText="1"/>
    </xf>
    <xf numFmtId="0" fontId="9" fillId="6" borderId="2" xfId="0" applyFont="1" applyFill="1" applyBorder="1" applyAlignment="1" applyProtection="1">
      <alignment horizontal="center" vertical="center" wrapText="1"/>
    </xf>
    <xf numFmtId="0" fontId="9" fillId="0" borderId="3" xfId="0" applyFont="1" applyBorder="1" applyAlignment="1" applyProtection="1">
      <alignment wrapText="1"/>
    </xf>
    <xf numFmtId="0" fontId="0" fillId="29" borderId="13" xfId="0" applyFill="1" applyBorder="1" applyAlignment="1">
      <alignment horizontal="center" vertical="center" wrapText="1"/>
    </xf>
    <xf numFmtId="0" fontId="0" fillId="29" borderId="15" xfId="0" applyFill="1" applyBorder="1" applyAlignment="1">
      <alignment horizontal="center" vertical="center" wrapText="1"/>
    </xf>
    <xf numFmtId="0" fontId="0" fillId="29" borderId="23" xfId="0" applyFill="1" applyBorder="1" applyAlignment="1">
      <alignment horizontal="center" vertical="center" wrapText="1"/>
    </xf>
    <xf numFmtId="0" fontId="0" fillId="29" borderId="5" xfId="0" applyFill="1" applyBorder="1" applyAlignment="1">
      <alignment horizontal="center" vertical="center" wrapText="1"/>
    </xf>
    <xf numFmtId="0" fontId="0" fillId="29" borderId="24" xfId="0"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7" xfId="0" applyFont="1" applyFill="1" applyBorder="1" applyAlignment="1">
      <alignment wrapText="1"/>
    </xf>
    <xf numFmtId="0" fontId="10" fillId="9" borderId="3" xfId="0" applyFont="1" applyFill="1" applyBorder="1" applyAlignment="1">
      <alignment wrapText="1"/>
    </xf>
    <xf numFmtId="0" fontId="1" fillId="7" borderId="41" xfId="0" applyFont="1" applyFill="1" applyBorder="1" applyAlignment="1">
      <alignment horizontal="center" vertical="center"/>
    </xf>
    <xf numFmtId="0" fontId="1" fillId="0" borderId="3" xfId="0" applyFont="1" applyBorder="1" applyAlignment="1">
      <alignment vertical="center"/>
    </xf>
    <xf numFmtId="0" fontId="1" fillId="0" borderId="42" xfId="0" applyFont="1" applyBorder="1" applyAlignment="1">
      <alignment vertical="center"/>
    </xf>
    <xf numFmtId="0" fontId="1" fillId="0" borderId="30" xfId="0" applyFont="1" applyBorder="1" applyAlignment="1">
      <alignment vertical="center"/>
    </xf>
    <xf numFmtId="0" fontId="1" fillId="0" borderId="1" xfId="0" applyFont="1" applyBorder="1" applyAlignment="1">
      <alignment vertical="center"/>
    </xf>
    <xf numFmtId="0" fontId="1" fillId="0" borderId="29" xfId="0" applyFont="1" applyBorder="1" applyAlignment="1">
      <alignment vertic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26" xfId="0" applyFont="1" applyFill="1" applyBorder="1" applyAlignment="1">
      <alignment horizontal="center"/>
    </xf>
    <xf numFmtId="0" fontId="0" fillId="15" borderId="21" xfId="0" applyFill="1" applyBorder="1" applyAlignment="1">
      <alignment horizontal="center" vertical="center" wrapText="1"/>
    </xf>
    <xf numFmtId="0" fontId="0" fillId="15" borderId="16" xfId="0" applyFill="1" applyBorder="1" applyAlignment="1">
      <alignment wrapText="1"/>
    </xf>
    <xf numFmtId="0" fontId="1" fillId="5" borderId="3" xfId="0" applyFont="1" applyFill="1" applyBorder="1" applyAlignment="1">
      <alignment horizontal="center" vertical="center" wrapText="1"/>
    </xf>
    <xf numFmtId="0" fontId="0" fillId="0" borderId="3" xfId="0" applyBorder="1" applyAlignment="1">
      <alignment wrapText="1"/>
    </xf>
    <xf numFmtId="0" fontId="0" fillId="28" borderId="14" xfId="0" applyFill="1" applyBorder="1" applyAlignment="1">
      <alignment horizontal="center" vertical="center" wrapText="1"/>
    </xf>
    <xf numFmtId="0" fontId="0" fillId="28" borderId="4" xfId="0" applyFill="1" applyBorder="1" applyAlignment="1">
      <alignment wrapText="1"/>
    </xf>
    <xf numFmtId="0" fontId="0" fillId="28" borderId="13" xfId="0" applyFill="1" applyBorder="1" applyAlignment="1">
      <alignment wrapText="1"/>
    </xf>
    <xf numFmtId="0" fontId="10" fillId="9" borderId="35" xfId="0" applyFont="1" applyFill="1" applyBorder="1" applyAlignment="1">
      <alignment wrapText="1"/>
    </xf>
    <xf numFmtId="0" fontId="10" fillId="9" borderId="36" xfId="0" applyFont="1" applyFill="1" applyBorder="1" applyAlignment="1">
      <alignment wrapText="1"/>
    </xf>
    <xf numFmtId="0" fontId="10" fillId="9" borderId="37" xfId="0" applyFont="1" applyFill="1" applyBorder="1" applyAlignment="1">
      <alignment wrapText="1"/>
    </xf>
    <xf numFmtId="0" fontId="10" fillId="9" borderId="38" xfId="0" applyFont="1" applyFill="1" applyBorder="1" applyAlignment="1">
      <alignment wrapText="1"/>
    </xf>
    <xf numFmtId="0" fontId="10" fillId="9" borderId="39" xfId="0" applyFont="1" applyFill="1" applyBorder="1" applyAlignment="1">
      <alignment wrapText="1"/>
    </xf>
    <xf numFmtId="0" fontId="10" fillId="9" borderId="40" xfId="0" applyFont="1" applyFill="1" applyBorder="1" applyAlignment="1">
      <alignment wrapText="1"/>
    </xf>
    <xf numFmtId="0" fontId="10" fillId="9" borderId="35" xfId="0" applyFont="1" applyFill="1" applyBorder="1" applyAlignment="1">
      <alignment horizontal="center" wrapText="1"/>
    </xf>
    <xf numFmtId="0" fontId="10" fillId="9" borderId="36" xfId="0" applyFont="1" applyFill="1" applyBorder="1" applyAlignment="1">
      <alignment horizontal="center" wrapText="1"/>
    </xf>
    <xf numFmtId="0" fontId="10" fillId="9" borderId="38" xfId="0" applyFont="1" applyFill="1" applyBorder="1" applyAlignment="1">
      <alignment horizontal="center" wrapText="1"/>
    </xf>
    <xf numFmtId="0" fontId="10" fillId="9" borderId="39" xfId="0" applyFont="1" applyFill="1" applyBorder="1" applyAlignment="1">
      <alignment horizontal="center" wrapText="1"/>
    </xf>
    <xf numFmtId="0" fontId="0" fillId="4" borderId="6" xfId="0" applyFill="1" applyBorder="1" applyAlignment="1">
      <alignment horizontal="center" vertical="center" wrapText="1"/>
    </xf>
    <xf numFmtId="0" fontId="0" fillId="4" borderId="27" xfId="0" applyFill="1" applyBorder="1" applyAlignment="1">
      <alignment wrapText="1"/>
    </xf>
    <xf numFmtId="0" fontId="0" fillId="4" borderId="4" xfId="0" applyFill="1" applyBorder="1" applyAlignment="1">
      <alignment horizontal="center" wrapText="1"/>
    </xf>
    <xf numFmtId="0" fontId="0" fillId="4" borderId="6" xfId="0" applyFill="1" applyBorder="1" applyAlignment="1">
      <alignment horizontal="center" wrapText="1"/>
    </xf>
    <xf numFmtId="0" fontId="0" fillId="4" borderId="1" xfId="0" applyFill="1" applyBorder="1" applyAlignment="1">
      <alignment horizontal="center" vertical="center" wrapText="1"/>
    </xf>
    <xf numFmtId="0" fontId="0" fillId="4" borderId="2" xfId="0" applyFill="1" applyBorder="1" applyAlignment="1">
      <alignment wrapText="1"/>
    </xf>
    <xf numFmtId="0" fontId="0" fillId="29" borderId="1" xfId="0" applyFill="1" applyBorder="1" applyAlignment="1">
      <alignment horizontal="center" vertical="center" wrapText="1"/>
    </xf>
    <xf numFmtId="0" fontId="0" fillId="29" borderId="2" xfId="0" applyFill="1" applyBorder="1" applyAlignment="1">
      <alignment wrapText="1"/>
    </xf>
    <xf numFmtId="0" fontId="9" fillId="6" borderId="2" xfId="0" applyFont="1" applyFill="1" applyBorder="1" applyAlignment="1">
      <alignment horizontal="center" vertical="center" wrapText="1"/>
    </xf>
    <xf numFmtId="0" fontId="9" fillId="0" borderId="7" xfId="0" applyFont="1" applyBorder="1" applyAlignment="1">
      <alignment wrapText="1"/>
    </xf>
    <xf numFmtId="0" fontId="0" fillId="29" borderId="4" xfId="0" applyFill="1" applyBorder="1" applyAlignment="1">
      <alignment horizontal="center" vertical="center" wrapText="1"/>
    </xf>
    <xf numFmtId="0" fontId="0" fillId="29" borderId="6" xfId="0" applyFill="1" applyBorder="1" applyAlignment="1">
      <alignment horizontal="center" vertical="center" wrapText="1"/>
    </xf>
    <xf numFmtId="0" fontId="0" fillId="29" borderId="2" xfId="0" applyFill="1" applyBorder="1" applyAlignment="1">
      <alignment horizontal="center" vertical="center" wrapText="1"/>
    </xf>
    <xf numFmtId="0" fontId="0" fillId="29" borderId="7" xfId="0" applyFill="1" applyBorder="1" applyAlignment="1">
      <alignment horizontal="center" vertical="center" wrapText="1"/>
    </xf>
    <xf numFmtId="0" fontId="1" fillId="7" borderId="28" xfId="0" applyFont="1" applyFill="1" applyBorder="1" applyAlignment="1">
      <alignment horizontal="center" vertical="center"/>
    </xf>
    <xf numFmtId="0" fontId="1" fillId="0" borderId="14"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0" fontId="1" fillId="10" borderId="3" xfId="0" applyFont="1" applyFill="1" applyBorder="1" applyAlignment="1">
      <alignment horizontal="center" vertical="center" wrapText="1"/>
    </xf>
    <xf numFmtId="0" fontId="1" fillId="0" borderId="1" xfId="0" applyFont="1" applyBorder="1" applyAlignment="1"/>
    <xf numFmtId="0" fontId="1" fillId="0" borderId="2" xfId="0" applyFont="1" applyBorder="1" applyAlignment="1"/>
    <xf numFmtId="0" fontId="1" fillId="0" borderId="1" xfId="0" applyFont="1" applyBorder="1" applyAlignment="1">
      <alignment wrapText="1"/>
    </xf>
    <xf numFmtId="0" fontId="1" fillId="0" borderId="2" xfId="0" applyFont="1" applyBorder="1" applyAlignment="1">
      <alignment wrapText="1"/>
    </xf>
    <xf numFmtId="0" fontId="1" fillId="17" borderId="2" xfId="0" applyFont="1" applyFill="1" applyBorder="1" applyAlignment="1">
      <alignment wrapText="1"/>
    </xf>
    <xf numFmtId="0" fontId="8" fillId="6" borderId="3" xfId="0" applyFont="1" applyFill="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6" borderId="1" xfId="0" applyFill="1" applyBorder="1" applyAlignment="1">
      <alignment horizontal="center" vertical="center" wrapText="1"/>
    </xf>
    <xf numFmtId="0" fontId="0" fillId="6" borderId="2" xfId="0" applyFill="1" applyBorder="1" applyAlignment="1">
      <alignment wrapText="1"/>
    </xf>
    <xf numFmtId="0" fontId="0" fillId="6" borderId="2" xfId="0" applyFill="1" applyBorder="1" applyAlignment="1">
      <alignment horizontal="center" vertical="center" wrapText="1"/>
    </xf>
    <xf numFmtId="0" fontId="0" fillId="0" borderId="7" xfId="0" applyBorder="1" applyAlignment="1">
      <alignment wrapText="1"/>
    </xf>
    <xf numFmtId="0" fontId="18" fillId="23" borderId="1" xfId="0" applyFont="1" applyFill="1" applyBorder="1" applyAlignment="1" applyProtection="1">
      <alignment horizontal="center" vertical="top" wrapText="1"/>
    </xf>
    <xf numFmtId="0" fontId="18" fillId="24" borderId="4" xfId="0" applyFont="1" applyFill="1" applyBorder="1" applyAlignment="1" applyProtection="1">
      <alignment horizontal="center" vertical="top" wrapText="1"/>
    </xf>
    <xf numFmtId="0" fontId="18" fillId="24" borderId="5" xfId="0" applyFont="1" applyFill="1" applyBorder="1" applyAlignment="1" applyProtection="1">
      <alignment horizontal="center" vertical="top" wrapText="1"/>
    </xf>
    <xf numFmtId="0" fontId="18" fillId="24" borderId="6" xfId="0" applyFont="1" applyFill="1" applyBorder="1" applyAlignment="1" applyProtection="1">
      <alignment horizontal="center" vertical="top" wrapText="1"/>
    </xf>
    <xf numFmtId="0" fontId="18" fillId="25" borderId="14" xfId="0" applyFont="1" applyFill="1" applyBorder="1" applyAlignment="1" applyProtection="1">
      <alignment horizontal="center" vertical="top" wrapText="1"/>
    </xf>
    <xf numFmtId="0" fontId="18" fillId="25" borderId="26" xfId="0" applyFont="1" applyFill="1" applyBorder="1" applyAlignment="1" applyProtection="1">
      <alignment horizontal="center" vertical="top" wrapText="1"/>
    </xf>
    <xf numFmtId="0" fontId="18" fillId="25" borderId="28" xfId="0" applyFont="1" applyFill="1" applyBorder="1" applyAlignment="1" applyProtection="1">
      <alignment horizontal="center" vertical="top" wrapText="1"/>
    </xf>
    <xf numFmtId="0" fontId="18" fillId="26" borderId="26" xfId="0" applyFont="1" applyFill="1" applyBorder="1" applyAlignment="1" applyProtection="1">
      <alignment horizontal="center" vertical="top" wrapText="1"/>
    </xf>
    <xf numFmtId="0" fontId="18" fillId="26" borderId="28" xfId="0" applyFont="1" applyFill="1" applyBorder="1" applyAlignment="1" applyProtection="1">
      <alignment horizontal="center" vertical="top" wrapText="1"/>
    </xf>
    <xf numFmtId="0" fontId="0" fillId="21" borderId="13" xfId="0" applyFill="1" applyBorder="1" applyAlignment="1">
      <alignment horizontal="center" vertical="center" wrapText="1"/>
    </xf>
    <xf numFmtId="0" fontId="0" fillId="21" borderId="27" xfId="0" applyFill="1" applyBorder="1" applyAlignment="1">
      <alignment horizontal="center" vertical="center" wrapText="1"/>
    </xf>
    <xf numFmtId="0" fontId="0" fillId="21" borderId="14" xfId="0" applyFill="1" applyBorder="1" applyAlignment="1">
      <alignment horizontal="center" vertical="center" wrapText="1"/>
    </xf>
    <xf numFmtId="0" fontId="0" fillId="21" borderId="28" xfId="0" applyFill="1" applyBorder="1" applyAlignment="1">
      <alignment horizontal="center" vertical="center" wrapText="1"/>
    </xf>
    <xf numFmtId="0" fontId="0" fillId="21" borderId="1" xfId="0" applyFill="1" applyBorder="1" applyAlignment="1">
      <alignment horizontal="center" vertical="center" wrapText="1"/>
    </xf>
    <xf numFmtId="0" fontId="0" fillId="21" borderId="1" xfId="0" applyFill="1" applyBorder="1" applyAlignment="1">
      <alignment wrapText="1"/>
    </xf>
    <xf numFmtId="0" fontId="0" fillId="21" borderId="1" xfId="0" applyFill="1" applyBorder="1" applyAlignment="1">
      <alignment horizontal="center" wrapText="1"/>
    </xf>
    <xf numFmtId="0" fontId="0" fillId="0" borderId="12" xfId="0" applyBorder="1" applyAlignment="1">
      <alignment horizontal="center" vertical="center"/>
    </xf>
    <xf numFmtId="0" fontId="0" fillId="0" borderId="0" xfId="0" applyFill="1" applyBorder="1" applyAlignment="1">
      <alignment horizontal="center" vertical="center"/>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3" xfId="0" applyFont="1" applyBorder="1" applyAlignment="1">
      <alignment vertical="center" wrapText="1"/>
    </xf>
    <xf numFmtId="0" fontId="10" fillId="0" borderId="9" xfId="0" applyFont="1" applyBorder="1" applyAlignment="1">
      <alignment vertical="center" wrapText="1"/>
    </xf>
    <xf numFmtId="0" fontId="10" fillId="0" borderId="27" xfId="0" applyFont="1" applyBorder="1" applyAlignment="1">
      <alignment vertical="center" wrapText="1"/>
    </xf>
    <xf numFmtId="0" fontId="10" fillId="0" borderId="15"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4" xfId="0" applyFont="1" applyBorder="1" applyAlignment="1">
      <alignment vertical="center" wrapText="1"/>
    </xf>
    <xf numFmtId="0" fontId="10" fillId="0" borderId="26" xfId="0" applyFont="1" applyBorder="1" applyAlignment="1">
      <alignment vertical="center" wrapText="1"/>
    </xf>
    <xf numFmtId="0" fontId="10" fillId="0" borderId="28" xfId="0" applyFont="1" applyBorder="1" applyAlignment="1">
      <alignment vertical="center" wrapText="1"/>
    </xf>
    <xf numFmtId="0" fontId="1" fillId="0" borderId="0" xfId="0" applyFont="1" applyFill="1" applyBorder="1" applyAlignment="1">
      <alignment horizontal="center" wrapText="1"/>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1" fillId="9" borderId="6" xfId="0" applyFont="1" applyFill="1" applyBorder="1" applyAlignment="1">
      <alignment horizontal="center" wrapText="1"/>
    </xf>
    <xf numFmtId="0" fontId="1" fillId="9" borderId="1" xfId="0" applyFont="1" applyFill="1" applyBorder="1" applyAlignment="1">
      <alignment horizontal="center"/>
    </xf>
    <xf numFmtId="0" fontId="0" fillId="9" borderId="1" xfId="0" applyFill="1" applyBorder="1" applyAlignment="1"/>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xf numFmtId="0" fontId="0" fillId="0" borderId="1" xfId="0" applyBorder="1" applyAlignment="1"/>
    <xf numFmtId="0" fontId="10" fillId="15" borderId="0" xfId="0" applyFont="1" applyFill="1" applyAlignment="1">
      <alignment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0" fillId="0" borderId="1" xfId="0" applyBorder="1" applyAlignment="1">
      <alignment horizontal="left" wrapText="1"/>
    </xf>
    <xf numFmtId="3" fontId="0" fillId="0" borderId="0" xfId="0" applyNumberFormat="1"/>
  </cellXfs>
  <cellStyles count="2">
    <cellStyle name="Hyperlink" xfId="1" builtinId="8"/>
    <cellStyle name="Normal" xfId="0" builtinId="0"/>
  </cellStyles>
  <dxfs count="4">
    <dxf>
      <fill>
        <patternFill>
          <bgColor rgb="FFFFFF66"/>
        </patternFill>
      </fill>
    </dxf>
    <dxf>
      <fill>
        <patternFill patternType="none">
          <bgColor auto="1"/>
        </patternFill>
      </fill>
    </dxf>
    <dxf>
      <font>
        <color rgb="FF9C0006"/>
      </font>
      <fill>
        <patternFill>
          <bgColor rgb="FFFFC7CE"/>
        </patternFill>
      </fill>
    </dxf>
    <dxf>
      <font>
        <b/>
        <i val="0"/>
        <color rgb="FFFF0000"/>
      </font>
    </dxf>
  </dxfs>
  <tableStyles count="0" defaultTableStyle="TableStyleMedium2" defaultPivotStyle="PivotStyleLight16"/>
  <colors>
    <mruColors>
      <color rgb="FF05AB68"/>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www.epa.gov/nonroad/locomotv/420f09025.pdf" TargetMode="External"/><Relationship Id="rId2" Type="http://schemas.openxmlformats.org/officeDocument/2006/relationships/hyperlink" Target="http://www.arb.ca.gov/regact/carblohc/isor.pdf" TargetMode="External"/><Relationship Id="rId1" Type="http://schemas.openxmlformats.org/officeDocument/2006/relationships/hyperlink" Target="http://www.epa.gov/otaq/regs/nonroad/locomotv/420f09025.pdf" TargetMode="External"/><Relationship Id="rId5" Type="http://schemas.openxmlformats.org/officeDocument/2006/relationships/printerSettings" Target="../printerSettings/printerSettings8.bin"/><Relationship Id="rId4" Type="http://schemas.openxmlformats.org/officeDocument/2006/relationships/hyperlink" Target="http://www.arb.ca.gov/ei/speciate/r01t20/rf20doc/refnum2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99"/>
  <sheetViews>
    <sheetView tabSelected="1" workbookViewId="0">
      <selection sqref="A1:F1"/>
    </sheetView>
  </sheetViews>
  <sheetFormatPr defaultRowHeight="15" x14ac:dyDescent="0.25"/>
  <cols>
    <col min="1" max="1" width="48" customWidth="1"/>
    <col min="2" max="2" width="12.42578125" customWidth="1"/>
    <col min="4" max="4" width="12.7109375" customWidth="1"/>
    <col min="5" max="5" width="12" customWidth="1"/>
    <col min="6" max="6" width="11.140625" customWidth="1"/>
  </cols>
  <sheetData>
    <row r="1" spans="1:11" ht="49.9" customHeight="1" x14ac:dyDescent="0.4">
      <c r="A1" s="297" t="s">
        <v>261</v>
      </c>
      <c r="B1" s="298"/>
      <c r="C1" s="298"/>
      <c r="D1" s="298"/>
      <c r="E1" s="298"/>
      <c r="F1" s="298"/>
      <c r="G1" s="137"/>
      <c r="H1" s="137"/>
    </row>
    <row r="2" spans="1:11" s="137" customFormat="1" ht="22.9" x14ac:dyDescent="0.4">
      <c r="A2" s="181"/>
      <c r="B2" s="138"/>
      <c r="C2" s="136"/>
      <c r="D2" s="138"/>
      <c r="E2" s="138"/>
      <c r="F2" s="138"/>
      <c r="G2" s="138"/>
    </row>
    <row r="3" spans="1:11" s="139" customFormat="1" ht="69" customHeight="1" x14ac:dyDescent="0.3">
      <c r="A3" s="299" t="s">
        <v>185</v>
      </c>
      <c r="B3" s="298"/>
      <c r="C3" s="298"/>
      <c r="D3" s="298"/>
      <c r="E3" s="298"/>
      <c r="F3" s="298"/>
    </row>
    <row r="4" spans="1:11" s="141" customFormat="1" x14ac:dyDescent="0.25">
      <c r="A4" s="182"/>
      <c r="B4" s="140"/>
      <c r="C4" s="140"/>
      <c r="D4" s="140"/>
      <c r="E4" s="140"/>
      <c r="F4" s="140"/>
      <c r="G4" s="140"/>
      <c r="H4" s="140"/>
      <c r="I4" s="140"/>
      <c r="J4" s="140"/>
      <c r="K4" s="140"/>
    </row>
    <row r="5" spans="1:11" ht="14.45" x14ac:dyDescent="0.3">
      <c r="A5" s="138"/>
      <c r="B5" s="138"/>
      <c r="C5" s="138"/>
      <c r="D5" s="138"/>
      <c r="E5" s="138"/>
      <c r="F5" s="138"/>
      <c r="G5" s="138"/>
      <c r="H5" s="137"/>
      <c r="I5" s="137"/>
      <c r="J5" s="137"/>
    </row>
    <row r="6" spans="1:11" ht="14.45" x14ac:dyDescent="0.3">
      <c r="A6" s="137"/>
      <c r="B6" s="137"/>
      <c r="C6" s="137"/>
      <c r="D6" s="137"/>
      <c r="E6" s="137"/>
      <c r="F6" s="137"/>
      <c r="G6" s="137"/>
      <c r="H6" s="137"/>
      <c r="I6" s="137"/>
      <c r="J6" s="137"/>
    </row>
    <row r="7" spans="1:11" s="139" customFormat="1" ht="21" x14ac:dyDescent="0.4">
      <c r="A7" s="142" t="s">
        <v>186</v>
      </c>
    </row>
    <row r="8" spans="1:11" s="139" customFormat="1" ht="11.25" customHeight="1" thickBot="1" x14ac:dyDescent="0.3"/>
    <row r="9" spans="1:11" s="139" customFormat="1" ht="15.95" customHeight="1" thickTop="1" x14ac:dyDescent="0.3">
      <c r="A9" s="143"/>
      <c r="B9" s="144"/>
      <c r="C9" s="144"/>
      <c r="D9" s="144"/>
      <c r="E9" s="144"/>
      <c r="F9" s="145"/>
    </row>
    <row r="10" spans="1:11" s="139" customFormat="1" ht="15.95" customHeight="1" x14ac:dyDescent="0.3">
      <c r="A10" s="146" t="s">
        <v>187</v>
      </c>
      <c r="B10" s="138"/>
      <c r="C10" s="138"/>
      <c r="D10" s="138"/>
      <c r="E10" s="138"/>
      <c r="F10" s="147"/>
    </row>
    <row r="11" spans="1:11" s="139" customFormat="1" ht="15.95" customHeight="1" x14ac:dyDescent="0.3">
      <c r="A11" s="148" t="s">
        <v>188</v>
      </c>
      <c r="B11" s="140"/>
      <c r="C11" s="140"/>
      <c r="D11" s="140"/>
      <c r="E11" s="140"/>
      <c r="F11" s="149"/>
    </row>
    <row r="12" spans="1:11" s="139" customFormat="1" x14ac:dyDescent="0.25">
      <c r="A12" s="148" t="s">
        <v>189</v>
      </c>
      <c r="B12" s="140"/>
      <c r="C12" s="140"/>
      <c r="D12" s="140"/>
      <c r="E12" s="140"/>
      <c r="F12" s="149"/>
    </row>
    <row r="13" spans="1:11" s="139" customFormat="1" x14ac:dyDescent="0.25">
      <c r="A13" s="148" t="s">
        <v>190</v>
      </c>
      <c r="B13" s="140"/>
      <c r="C13" s="140"/>
      <c r="D13" s="140"/>
      <c r="E13" s="140"/>
      <c r="F13" s="149"/>
    </row>
    <row r="14" spans="1:11" s="139" customFormat="1" x14ac:dyDescent="0.25">
      <c r="A14" s="148" t="s">
        <v>191</v>
      </c>
      <c r="B14" s="140"/>
      <c r="C14" s="140"/>
      <c r="D14" s="140"/>
      <c r="E14" s="140"/>
      <c r="F14" s="149"/>
    </row>
    <row r="15" spans="1:11" s="139" customFormat="1" x14ac:dyDescent="0.25">
      <c r="A15" s="148"/>
      <c r="B15" s="140"/>
      <c r="C15" s="140"/>
      <c r="D15" s="140"/>
      <c r="E15" s="140"/>
      <c r="F15" s="149"/>
    </row>
    <row r="16" spans="1:11" s="139" customFormat="1" x14ac:dyDescent="0.25">
      <c r="A16" s="148" t="s">
        <v>192</v>
      </c>
      <c r="B16" s="140"/>
      <c r="C16" s="140"/>
      <c r="D16" s="140"/>
      <c r="E16" s="140"/>
      <c r="F16" s="149"/>
    </row>
    <row r="17" spans="1:6" s="139" customFormat="1" x14ac:dyDescent="0.25">
      <c r="A17" s="148" t="s">
        <v>193</v>
      </c>
      <c r="B17" s="140"/>
      <c r="C17" s="140"/>
      <c r="D17" s="140"/>
      <c r="E17" s="140"/>
      <c r="F17" s="149"/>
    </row>
    <row r="18" spans="1:6" s="139" customFormat="1" ht="18" thickBot="1" x14ac:dyDescent="0.35">
      <c r="A18" s="150"/>
      <c r="B18" s="151"/>
      <c r="C18" s="151"/>
      <c r="D18" s="151"/>
      <c r="E18" s="151"/>
      <c r="F18" s="152"/>
    </row>
    <row r="19" spans="1:6" s="139" customFormat="1" ht="15.75" thickTop="1" x14ac:dyDescent="0.2"/>
    <row r="20" spans="1:6" s="139" customFormat="1" x14ac:dyDescent="0.2"/>
    <row r="21" spans="1:6" s="139" customFormat="1" x14ac:dyDescent="0.2"/>
    <row r="22" spans="1:6" s="139" customFormat="1" ht="18" x14ac:dyDescent="0.25">
      <c r="A22" s="153" t="s">
        <v>260</v>
      </c>
    </row>
    <row r="23" spans="1:6" s="139" customFormat="1" x14ac:dyDescent="0.2"/>
    <row r="24" spans="1:6" s="139" customFormat="1" ht="76.900000000000006" customHeight="1" x14ac:dyDescent="0.2">
      <c r="A24" s="300" t="s">
        <v>259</v>
      </c>
      <c r="B24" s="300"/>
      <c r="C24" s="300"/>
      <c r="D24" s="300"/>
      <c r="E24" s="300"/>
      <c r="F24" s="300"/>
    </row>
    <row r="25" spans="1:6" s="139" customFormat="1" x14ac:dyDescent="0.2"/>
    <row r="26" spans="1:6" s="139" customFormat="1" ht="15.75" x14ac:dyDescent="0.25">
      <c r="A26" s="154" t="s">
        <v>258</v>
      </c>
    </row>
    <row r="27" spans="1:6" s="139" customFormat="1" ht="15.75" x14ac:dyDescent="0.25">
      <c r="A27" s="154" t="s">
        <v>194</v>
      </c>
    </row>
    <row r="28" spans="1:6" s="139" customFormat="1" ht="15.75" x14ac:dyDescent="0.25">
      <c r="A28" s="154" t="s">
        <v>195</v>
      </c>
    </row>
    <row r="29" spans="1:6" s="139" customFormat="1" ht="15.75" x14ac:dyDescent="0.25">
      <c r="A29" s="154" t="s">
        <v>196</v>
      </c>
    </row>
    <row r="30" spans="1:6" s="139" customFormat="1" ht="15.75" x14ac:dyDescent="0.25">
      <c r="A30" s="154"/>
    </row>
    <row r="31" spans="1:6" s="139" customFormat="1" x14ac:dyDescent="0.2">
      <c r="A31" s="301" t="s">
        <v>197</v>
      </c>
      <c r="B31" s="302"/>
      <c r="C31" s="302"/>
      <c r="D31" s="302"/>
      <c r="E31" s="302"/>
      <c r="F31" s="302"/>
    </row>
    <row r="32" spans="1:6" s="139" customFormat="1" x14ac:dyDescent="0.2">
      <c r="A32" s="302"/>
      <c r="B32" s="302"/>
      <c r="C32" s="302"/>
      <c r="D32" s="302"/>
      <c r="E32" s="302"/>
      <c r="F32" s="302"/>
    </row>
    <row r="33" spans="1:7" s="139" customFormat="1" x14ac:dyDescent="0.2"/>
    <row r="34" spans="1:7" x14ac:dyDescent="0.25">
      <c r="A34" s="137"/>
      <c r="B34" s="137"/>
      <c r="C34" s="137"/>
      <c r="D34" s="137"/>
      <c r="E34" s="137"/>
      <c r="F34" s="137"/>
      <c r="G34" s="137"/>
    </row>
    <row r="35" spans="1:7" ht="15.75" thickBot="1" x14ac:dyDescent="0.3">
      <c r="B35" s="137"/>
      <c r="C35" s="137"/>
      <c r="D35" s="137"/>
      <c r="E35" s="137"/>
      <c r="F35" s="137"/>
      <c r="G35" s="137"/>
    </row>
    <row r="36" spans="1:7" s="141" customFormat="1" ht="15.75" thickBot="1" x14ac:dyDescent="0.25">
      <c r="A36" s="290" t="s">
        <v>257</v>
      </c>
      <c r="B36" s="291"/>
      <c r="C36" s="291"/>
      <c r="D36" s="291"/>
      <c r="E36" s="291"/>
      <c r="F36" s="292"/>
      <c r="G36" s="140"/>
    </row>
    <row r="37" spans="1:7" s="141" customFormat="1" ht="15.75" x14ac:dyDescent="0.2">
      <c r="A37" s="164" t="s">
        <v>198</v>
      </c>
      <c r="B37" s="303" t="s">
        <v>199</v>
      </c>
      <c r="C37" s="304"/>
      <c r="D37" s="304"/>
      <c r="E37" s="304"/>
      <c r="F37" s="305"/>
      <c r="G37" s="140"/>
    </row>
    <row r="38" spans="1:7" s="141" customFormat="1" ht="15.75" x14ac:dyDescent="0.2">
      <c r="A38" s="164" t="s">
        <v>34</v>
      </c>
      <c r="B38" s="303" t="s">
        <v>200</v>
      </c>
      <c r="C38" s="304"/>
      <c r="D38" s="304"/>
      <c r="E38" s="304"/>
      <c r="F38" s="305"/>
      <c r="G38" s="140"/>
    </row>
    <row r="39" spans="1:7" s="141" customFormat="1" ht="15" customHeight="1" x14ac:dyDescent="0.2">
      <c r="A39" s="166" t="s">
        <v>201</v>
      </c>
      <c r="B39" s="306" t="s">
        <v>202</v>
      </c>
      <c r="C39" s="307"/>
      <c r="D39" s="307"/>
      <c r="E39" s="307"/>
      <c r="F39" s="307"/>
      <c r="G39" s="140"/>
    </row>
    <row r="40" spans="1:7" s="141" customFormat="1" ht="31.5" x14ac:dyDescent="0.2">
      <c r="A40" s="163" t="s">
        <v>204</v>
      </c>
      <c r="B40" s="284" t="s">
        <v>223</v>
      </c>
      <c r="C40" s="285"/>
      <c r="D40" s="285"/>
      <c r="E40" s="285"/>
      <c r="F40" s="286"/>
      <c r="G40" s="140"/>
    </row>
    <row r="41" spans="1:7" s="141" customFormat="1" ht="15.75" x14ac:dyDescent="0.2">
      <c r="A41" s="167"/>
      <c r="B41" s="169"/>
      <c r="C41" s="170"/>
      <c r="D41" s="170"/>
      <c r="E41" s="170"/>
      <c r="F41" s="170"/>
      <c r="G41" s="140"/>
    </row>
    <row r="42" spans="1:7" s="141" customFormat="1" ht="16.5" thickBot="1" x14ac:dyDescent="0.25">
      <c r="A42" s="168"/>
      <c r="B42" s="171"/>
      <c r="C42" s="172"/>
      <c r="D42" s="172"/>
      <c r="E42" s="172"/>
      <c r="F42" s="172"/>
      <c r="G42" s="140"/>
    </row>
    <row r="43" spans="1:7" s="141" customFormat="1" ht="15.75" thickBot="1" x14ac:dyDescent="0.25">
      <c r="A43" s="290" t="s">
        <v>234</v>
      </c>
      <c r="B43" s="291"/>
      <c r="C43" s="291"/>
      <c r="D43" s="291"/>
      <c r="E43" s="291"/>
      <c r="F43" s="292"/>
      <c r="G43" s="140"/>
    </row>
    <row r="44" spans="1:7" s="141" customFormat="1" ht="31.15" customHeight="1" x14ac:dyDescent="0.2">
      <c r="A44" s="173" t="s">
        <v>203</v>
      </c>
      <c r="B44" s="293" t="s">
        <v>238</v>
      </c>
      <c r="C44" s="294"/>
      <c r="D44" s="294"/>
      <c r="E44" s="294"/>
      <c r="F44" s="295"/>
      <c r="G44" s="140"/>
    </row>
    <row r="45" spans="1:7" s="141" customFormat="1" ht="26.45" customHeight="1" x14ac:dyDescent="0.2">
      <c r="A45" s="164" t="s">
        <v>36</v>
      </c>
      <c r="B45" s="296" t="s">
        <v>224</v>
      </c>
      <c r="C45" s="296"/>
      <c r="D45" s="296"/>
      <c r="E45" s="296"/>
      <c r="F45" s="296"/>
      <c r="G45" s="140"/>
    </row>
    <row r="46" spans="1:7" s="141" customFormat="1" ht="40.15" customHeight="1" x14ac:dyDescent="0.2">
      <c r="A46" s="165" t="s">
        <v>105</v>
      </c>
      <c r="B46" s="296" t="s">
        <v>225</v>
      </c>
      <c r="C46" s="296"/>
      <c r="D46" s="296"/>
      <c r="E46" s="296"/>
      <c r="F46" s="296"/>
      <c r="G46" s="140"/>
    </row>
    <row r="47" spans="1:7" s="141" customFormat="1" ht="36.6" customHeight="1" x14ac:dyDescent="0.2">
      <c r="A47" s="165" t="s">
        <v>227</v>
      </c>
      <c r="B47" s="287" t="s">
        <v>228</v>
      </c>
      <c r="C47" s="288"/>
      <c r="D47" s="288"/>
      <c r="E47" s="288"/>
      <c r="F47" s="289"/>
      <c r="G47" s="140"/>
    </row>
    <row r="48" spans="1:7" s="141" customFormat="1" ht="40.9" customHeight="1" x14ac:dyDescent="0.2">
      <c r="A48" s="174" t="s">
        <v>229</v>
      </c>
      <c r="B48" s="287" t="s">
        <v>230</v>
      </c>
      <c r="C48" s="288"/>
      <c r="D48" s="288"/>
      <c r="E48" s="288"/>
      <c r="F48" s="289"/>
      <c r="G48" s="140"/>
    </row>
    <row r="49" spans="1:7" s="141" customFormat="1" ht="43.9" customHeight="1" x14ac:dyDescent="0.2">
      <c r="A49" s="165" t="s">
        <v>128</v>
      </c>
      <c r="B49" s="287" t="s">
        <v>231</v>
      </c>
      <c r="C49" s="288"/>
      <c r="D49" s="288"/>
      <c r="E49" s="288"/>
      <c r="F49" s="289"/>
      <c r="G49" s="140"/>
    </row>
    <row r="50" spans="1:7" ht="15.75" x14ac:dyDescent="0.25">
      <c r="A50" s="165" t="s">
        <v>37</v>
      </c>
      <c r="B50" s="287" t="s">
        <v>232</v>
      </c>
      <c r="C50" s="288"/>
      <c r="D50" s="288"/>
      <c r="E50" s="288"/>
      <c r="F50" s="289"/>
    </row>
    <row r="51" spans="1:7" s="141" customFormat="1" ht="57" customHeight="1" x14ac:dyDescent="0.2">
      <c r="A51" s="165" t="s">
        <v>93</v>
      </c>
      <c r="B51" s="287" t="s">
        <v>233</v>
      </c>
      <c r="C51" s="288"/>
      <c r="D51" s="288"/>
      <c r="E51" s="288"/>
      <c r="F51" s="289"/>
      <c r="G51" s="140"/>
    </row>
    <row r="52" spans="1:7" s="141" customFormat="1" ht="15.75" x14ac:dyDescent="0.25">
      <c r="A52" s="156"/>
      <c r="B52" s="157"/>
      <c r="C52" s="157"/>
      <c r="D52" s="157"/>
      <c r="E52" s="157"/>
      <c r="F52" s="157"/>
      <c r="G52" s="140"/>
    </row>
    <row r="53" spans="1:7" ht="15.75" thickBot="1" x14ac:dyDescent="0.3">
      <c r="A53" s="158"/>
      <c r="B53" s="138"/>
      <c r="C53" s="138"/>
      <c r="D53" s="138"/>
      <c r="E53" s="138"/>
      <c r="F53" s="138"/>
      <c r="G53" s="138"/>
    </row>
    <row r="54" spans="1:7" s="141" customFormat="1" x14ac:dyDescent="0.2">
      <c r="A54" s="281" t="s">
        <v>235</v>
      </c>
      <c r="B54" s="282"/>
      <c r="C54" s="282"/>
      <c r="D54" s="282"/>
      <c r="E54" s="282"/>
      <c r="F54" s="283"/>
      <c r="G54" s="140"/>
    </row>
    <row r="55" spans="1:7" s="141" customFormat="1" ht="15.75" x14ac:dyDescent="0.2">
      <c r="A55" s="165" t="s">
        <v>86</v>
      </c>
      <c r="B55" s="278" t="s">
        <v>236</v>
      </c>
      <c r="C55" s="279"/>
      <c r="D55" s="279"/>
      <c r="E55" s="279"/>
      <c r="F55" s="280"/>
      <c r="G55" s="140"/>
    </row>
    <row r="56" spans="1:7" s="141" customFormat="1" ht="28.9" customHeight="1" x14ac:dyDescent="0.2">
      <c r="A56" s="165" t="s">
        <v>128</v>
      </c>
      <c r="B56" s="278" t="s">
        <v>237</v>
      </c>
      <c r="C56" s="279"/>
      <c r="D56" s="279"/>
      <c r="E56" s="279"/>
      <c r="F56" s="280"/>
      <c r="G56" s="140"/>
    </row>
    <row r="57" spans="1:7" s="141" customFormat="1" ht="24" customHeight="1" x14ac:dyDescent="0.2">
      <c r="A57" s="165" t="s">
        <v>239</v>
      </c>
      <c r="B57" s="278" t="s">
        <v>240</v>
      </c>
      <c r="C57" s="279"/>
      <c r="D57" s="279"/>
      <c r="E57" s="279"/>
      <c r="F57" s="280"/>
      <c r="G57" s="140"/>
    </row>
    <row r="58" spans="1:7" s="141" customFormat="1" ht="27.6" customHeight="1" x14ac:dyDescent="0.2">
      <c r="A58" s="165" t="s">
        <v>241</v>
      </c>
      <c r="B58" s="278" t="s">
        <v>308</v>
      </c>
      <c r="C58" s="279"/>
      <c r="D58" s="279"/>
      <c r="E58" s="279"/>
      <c r="F58" s="280"/>
      <c r="G58" s="140"/>
    </row>
    <row r="59" spans="1:7" s="141" customFormat="1" ht="42.6" customHeight="1" x14ac:dyDescent="0.2">
      <c r="A59" s="175" t="s">
        <v>48</v>
      </c>
      <c r="B59" s="278" t="s">
        <v>264</v>
      </c>
      <c r="C59" s="279"/>
      <c r="D59" s="279"/>
      <c r="E59" s="279"/>
      <c r="F59" s="280"/>
      <c r="G59" s="140"/>
    </row>
    <row r="60" spans="1:7" s="141" customFormat="1" ht="27" customHeight="1" x14ac:dyDescent="0.2">
      <c r="A60" s="175" t="s">
        <v>242</v>
      </c>
      <c r="B60" s="278" t="s">
        <v>243</v>
      </c>
      <c r="C60" s="279"/>
      <c r="D60" s="279"/>
      <c r="E60" s="279"/>
      <c r="F60" s="280"/>
      <c r="G60" s="140"/>
    </row>
    <row r="61" spans="1:7" s="141" customFormat="1" ht="31.5" x14ac:dyDescent="0.2">
      <c r="A61" s="175" t="s">
        <v>244</v>
      </c>
      <c r="B61" s="278" t="s">
        <v>245</v>
      </c>
      <c r="C61" s="279"/>
      <c r="D61" s="279"/>
      <c r="E61" s="279"/>
      <c r="F61" s="280"/>
      <c r="G61" s="140"/>
    </row>
    <row r="62" spans="1:7" x14ac:dyDescent="0.25">
      <c r="A62" s="159"/>
      <c r="B62" s="138"/>
      <c r="C62" s="138"/>
      <c r="D62" s="138"/>
      <c r="E62" s="138"/>
      <c r="F62" s="138"/>
      <c r="G62" s="138"/>
    </row>
    <row r="63" spans="1:7" s="141" customFormat="1" ht="15.75" thickBot="1" x14ac:dyDescent="0.25">
      <c r="A63" s="140"/>
      <c r="B63" s="140"/>
      <c r="C63" s="140"/>
      <c r="D63" s="140"/>
      <c r="E63" s="140"/>
      <c r="F63" s="140"/>
      <c r="G63" s="140"/>
    </row>
    <row r="64" spans="1:7" s="141" customFormat="1" x14ac:dyDescent="0.2">
      <c r="A64" s="281" t="s">
        <v>246</v>
      </c>
      <c r="B64" s="282"/>
      <c r="C64" s="282"/>
      <c r="D64" s="282"/>
      <c r="E64" s="282"/>
      <c r="F64" s="283"/>
      <c r="G64" s="140"/>
    </row>
    <row r="65" spans="1:7" s="141" customFormat="1" ht="15.6" customHeight="1" x14ac:dyDescent="0.25">
      <c r="A65" s="155" t="s">
        <v>247</v>
      </c>
      <c r="B65" s="278" t="s">
        <v>248</v>
      </c>
      <c r="C65" s="279"/>
      <c r="D65" s="279"/>
      <c r="E65" s="279"/>
      <c r="F65" s="280"/>
      <c r="G65" s="140"/>
    </row>
    <row r="66" spans="1:7" s="141" customFormat="1" ht="30.6" customHeight="1" x14ac:dyDescent="0.2">
      <c r="A66" s="175" t="s">
        <v>205</v>
      </c>
      <c r="B66" s="278" t="s">
        <v>249</v>
      </c>
      <c r="C66" s="279"/>
      <c r="D66" s="279"/>
      <c r="E66" s="279"/>
      <c r="F66" s="280"/>
      <c r="G66" s="140"/>
    </row>
    <row r="67" spans="1:7" s="141" customFormat="1" x14ac:dyDescent="0.2">
      <c r="A67" s="176"/>
      <c r="B67" s="177"/>
      <c r="C67" s="177"/>
      <c r="D67" s="177"/>
      <c r="E67" s="177"/>
      <c r="F67" s="177"/>
      <c r="G67" s="140"/>
    </row>
    <row r="68" spans="1:7" s="141" customFormat="1" ht="15.75" thickBot="1" x14ac:dyDescent="0.25">
      <c r="A68" s="178"/>
      <c r="B68" s="179"/>
      <c r="C68" s="179"/>
      <c r="D68" s="179"/>
      <c r="E68" s="179"/>
      <c r="F68" s="179"/>
      <c r="G68" s="140"/>
    </row>
    <row r="69" spans="1:7" s="141" customFormat="1" x14ac:dyDescent="0.2">
      <c r="A69" s="281" t="s">
        <v>250</v>
      </c>
      <c r="B69" s="282"/>
      <c r="C69" s="282"/>
      <c r="D69" s="282"/>
      <c r="E69" s="282"/>
      <c r="F69" s="283"/>
      <c r="G69" s="140"/>
    </row>
    <row r="70" spans="1:7" ht="40.15" customHeight="1" x14ac:dyDescent="0.25">
      <c r="A70" s="180" t="s">
        <v>206</v>
      </c>
      <c r="B70" s="278" t="s">
        <v>207</v>
      </c>
      <c r="C70" s="279"/>
      <c r="D70" s="279"/>
      <c r="E70" s="279"/>
      <c r="F70" s="280"/>
      <c r="G70" s="138"/>
    </row>
    <row r="71" spans="1:7" ht="14.45" customHeight="1" x14ac:dyDescent="0.25">
      <c r="A71" s="180" t="s">
        <v>208</v>
      </c>
      <c r="B71" s="278" t="s">
        <v>209</v>
      </c>
      <c r="C71" s="279"/>
      <c r="D71" s="279"/>
      <c r="E71" s="279"/>
      <c r="F71" s="280"/>
      <c r="G71" s="138"/>
    </row>
    <row r="72" spans="1:7" ht="14.45" customHeight="1" x14ac:dyDescent="0.25">
      <c r="A72" s="180" t="s">
        <v>210</v>
      </c>
      <c r="B72" s="278" t="s">
        <v>211</v>
      </c>
      <c r="C72" s="279"/>
      <c r="D72" s="279"/>
      <c r="E72" s="279"/>
      <c r="F72" s="280"/>
      <c r="G72" s="138"/>
    </row>
    <row r="73" spans="1:7" ht="14.45" customHeight="1" x14ac:dyDescent="0.25">
      <c r="A73" s="180" t="s">
        <v>212</v>
      </c>
      <c r="B73" s="278" t="s">
        <v>213</v>
      </c>
      <c r="C73" s="279"/>
      <c r="D73" s="279"/>
      <c r="E73" s="279"/>
      <c r="F73" s="280"/>
      <c r="G73" s="138"/>
    </row>
    <row r="74" spans="1:7" ht="14.45" customHeight="1" x14ac:dyDescent="0.25">
      <c r="A74" s="180" t="s">
        <v>40</v>
      </c>
      <c r="B74" s="278" t="s">
        <v>214</v>
      </c>
      <c r="C74" s="279"/>
      <c r="D74" s="279"/>
      <c r="E74" s="279"/>
      <c r="F74" s="280"/>
      <c r="G74" s="138"/>
    </row>
    <row r="75" spans="1:7" x14ac:dyDescent="0.25">
      <c r="A75" s="159"/>
      <c r="B75" s="138"/>
      <c r="C75" s="138"/>
      <c r="D75" s="138"/>
      <c r="E75" s="138"/>
      <c r="F75" s="138"/>
      <c r="G75" s="138"/>
    </row>
    <row r="76" spans="1:7" s="141" customFormat="1" ht="59.45" customHeight="1" x14ac:dyDescent="0.2">
      <c r="A76" s="180" t="s">
        <v>215</v>
      </c>
      <c r="B76" s="278" t="s">
        <v>251</v>
      </c>
      <c r="C76" s="279"/>
      <c r="D76" s="279"/>
      <c r="E76" s="279"/>
      <c r="F76" s="280"/>
      <c r="G76" s="140"/>
    </row>
    <row r="77" spans="1:7" x14ac:dyDescent="0.25">
      <c r="A77" s="159"/>
      <c r="B77" s="138"/>
      <c r="C77" s="138"/>
      <c r="D77" s="138"/>
      <c r="E77" s="138"/>
      <c r="F77" s="138"/>
      <c r="G77" s="138"/>
    </row>
    <row r="78" spans="1:7" x14ac:dyDescent="0.25">
      <c r="A78" s="159"/>
      <c r="B78" s="138"/>
      <c r="C78" s="138"/>
      <c r="D78" s="138"/>
      <c r="E78" s="138"/>
      <c r="F78" s="138"/>
      <c r="G78" s="138"/>
    </row>
    <row r="79" spans="1:7" x14ac:dyDescent="0.25">
      <c r="A79" s="159"/>
      <c r="B79" s="138"/>
      <c r="C79" s="138"/>
      <c r="D79" s="138"/>
      <c r="E79" s="138"/>
      <c r="F79" s="138"/>
      <c r="G79" s="138"/>
    </row>
    <row r="80" spans="1:7" ht="18" x14ac:dyDescent="0.25">
      <c r="A80" s="160" t="s">
        <v>216</v>
      </c>
      <c r="B80" s="161" t="s">
        <v>217</v>
      </c>
      <c r="C80" s="140"/>
      <c r="D80" s="140"/>
      <c r="E80" s="138"/>
      <c r="F80" s="138"/>
      <c r="G80" s="138"/>
    </row>
    <row r="81" spans="1:7" ht="18" x14ac:dyDescent="0.25">
      <c r="A81" s="160"/>
      <c r="B81" s="161"/>
      <c r="C81" s="140"/>
      <c r="D81" s="140"/>
      <c r="E81" s="138"/>
      <c r="F81" s="138"/>
      <c r="G81" s="138"/>
    </row>
    <row r="82" spans="1:7" s="141" customFormat="1" x14ac:dyDescent="0.2">
      <c r="A82" s="180" t="s">
        <v>218</v>
      </c>
      <c r="B82" s="278" t="s">
        <v>219</v>
      </c>
      <c r="C82" s="279"/>
      <c r="D82" s="279"/>
      <c r="E82" s="279"/>
      <c r="F82" s="280"/>
      <c r="G82" s="140"/>
    </row>
    <row r="83" spans="1:7" s="141" customFormat="1" ht="87" customHeight="1" x14ac:dyDescent="0.2">
      <c r="A83" s="180" t="s">
        <v>220</v>
      </c>
      <c r="B83" s="278" t="s">
        <v>255</v>
      </c>
      <c r="C83" s="279"/>
      <c r="D83" s="279"/>
      <c r="E83" s="279"/>
      <c r="F83" s="280"/>
      <c r="G83" s="140"/>
    </row>
    <row r="84" spans="1:7" s="141" customFormat="1" ht="43.15" customHeight="1" x14ac:dyDescent="0.2">
      <c r="A84" s="180" t="s">
        <v>252</v>
      </c>
      <c r="B84" s="278" t="s">
        <v>221</v>
      </c>
      <c r="C84" s="279"/>
      <c r="D84" s="279"/>
      <c r="E84" s="279"/>
      <c r="F84" s="280"/>
      <c r="G84" s="140"/>
    </row>
    <row r="85" spans="1:7" s="141" customFormat="1" ht="27" customHeight="1" x14ac:dyDescent="0.25">
      <c r="A85" s="162" t="s">
        <v>253</v>
      </c>
      <c r="B85" s="278" t="s">
        <v>256</v>
      </c>
      <c r="C85" s="279"/>
      <c r="D85" s="279"/>
      <c r="E85" s="279"/>
      <c r="F85" s="280"/>
      <c r="G85" s="140"/>
    </row>
    <row r="86" spans="1:7" ht="15.75" x14ac:dyDescent="0.25">
      <c r="A86" s="155" t="s">
        <v>222</v>
      </c>
      <c r="B86" s="278" t="s">
        <v>254</v>
      </c>
      <c r="C86" s="279"/>
      <c r="D86" s="279"/>
      <c r="E86" s="279"/>
      <c r="F86" s="280"/>
      <c r="G86" s="138"/>
    </row>
    <row r="87" spans="1:7" x14ac:dyDescent="0.25">
      <c r="A87" s="137"/>
      <c r="B87" s="137"/>
      <c r="C87" s="137"/>
      <c r="D87" s="137"/>
      <c r="E87" s="137"/>
      <c r="F87" s="137"/>
      <c r="G87" s="137"/>
    </row>
    <row r="88" spans="1:7" x14ac:dyDescent="0.25">
      <c r="A88" s="137"/>
      <c r="B88" s="137"/>
      <c r="C88" s="137"/>
      <c r="D88" s="137"/>
      <c r="E88" s="137"/>
      <c r="F88" s="137"/>
      <c r="G88" s="137"/>
    </row>
    <row r="89" spans="1:7" x14ac:dyDescent="0.25">
      <c r="A89" s="137"/>
      <c r="B89" s="137"/>
      <c r="C89" s="137"/>
      <c r="D89" s="137"/>
      <c r="E89" s="137"/>
      <c r="F89" s="137"/>
      <c r="G89" s="137"/>
    </row>
    <row r="90" spans="1:7" x14ac:dyDescent="0.25">
      <c r="A90" s="137"/>
      <c r="B90" s="137"/>
      <c r="C90" s="137"/>
      <c r="D90" s="137"/>
      <c r="E90" s="137"/>
      <c r="F90" s="137"/>
      <c r="G90" s="137"/>
    </row>
    <row r="91" spans="1:7" x14ac:dyDescent="0.25">
      <c r="A91" s="137"/>
      <c r="B91" s="137"/>
      <c r="C91" s="137"/>
      <c r="D91" s="137"/>
      <c r="E91" s="137"/>
      <c r="F91" s="137"/>
      <c r="G91" s="137"/>
    </row>
    <row r="92" spans="1:7" x14ac:dyDescent="0.25">
      <c r="A92" s="137"/>
      <c r="B92" s="137"/>
      <c r="C92" s="137"/>
      <c r="D92" s="137"/>
      <c r="E92" s="137"/>
      <c r="F92" s="137"/>
      <c r="G92" s="137"/>
    </row>
    <row r="93" spans="1:7" x14ac:dyDescent="0.25">
      <c r="A93" s="137"/>
      <c r="B93" s="137"/>
      <c r="C93" s="137"/>
      <c r="D93" s="137"/>
      <c r="E93" s="137"/>
      <c r="F93" s="137"/>
      <c r="G93" s="137"/>
    </row>
    <row r="94" spans="1:7" x14ac:dyDescent="0.25">
      <c r="A94" s="137"/>
      <c r="B94" s="137"/>
      <c r="C94" s="137"/>
      <c r="D94" s="137"/>
      <c r="E94" s="137"/>
      <c r="F94" s="137"/>
      <c r="G94" s="137"/>
    </row>
    <row r="95" spans="1:7" x14ac:dyDescent="0.25">
      <c r="A95" s="137"/>
      <c r="B95" s="137"/>
      <c r="C95" s="137"/>
      <c r="D95" s="137"/>
      <c r="E95" s="137"/>
      <c r="F95" s="137"/>
      <c r="G95" s="137"/>
    </row>
    <row r="96" spans="1:7" x14ac:dyDescent="0.25">
      <c r="A96" s="137"/>
      <c r="B96" s="137"/>
      <c r="C96" s="137"/>
      <c r="D96" s="137"/>
      <c r="E96" s="137"/>
      <c r="F96" s="137"/>
      <c r="G96" s="137"/>
    </row>
    <row r="97" spans="1:7" x14ac:dyDescent="0.25">
      <c r="A97" s="137"/>
      <c r="B97" s="137"/>
      <c r="C97" s="137"/>
      <c r="D97" s="137"/>
      <c r="E97" s="137"/>
      <c r="F97" s="137"/>
      <c r="G97" s="137"/>
    </row>
    <row r="98" spans="1:7" x14ac:dyDescent="0.25">
      <c r="A98" s="137"/>
      <c r="B98" s="137"/>
      <c r="C98" s="137"/>
      <c r="D98" s="137"/>
      <c r="E98" s="137"/>
      <c r="F98" s="137"/>
      <c r="G98" s="137"/>
    </row>
    <row r="99" spans="1:7" x14ac:dyDescent="0.25">
      <c r="A99" s="137"/>
      <c r="B99" s="137"/>
      <c r="C99" s="137"/>
      <c r="D99" s="137"/>
      <c r="E99" s="137"/>
      <c r="F99" s="137"/>
      <c r="G99" s="137"/>
    </row>
    <row r="100" spans="1:7" x14ac:dyDescent="0.25">
      <c r="A100" s="137"/>
      <c r="B100" s="137"/>
      <c r="C100" s="137"/>
      <c r="D100" s="137"/>
      <c r="E100" s="137"/>
      <c r="F100" s="137"/>
      <c r="G100" s="137"/>
    </row>
    <row r="101" spans="1:7" x14ac:dyDescent="0.25">
      <c r="A101" s="137"/>
      <c r="B101" s="137"/>
      <c r="C101" s="137"/>
      <c r="D101" s="137"/>
      <c r="E101" s="137"/>
      <c r="F101" s="137"/>
      <c r="G101" s="137"/>
    </row>
    <row r="102" spans="1:7" x14ac:dyDescent="0.25">
      <c r="A102" s="137"/>
      <c r="B102" s="137"/>
      <c r="C102" s="137"/>
      <c r="D102" s="137"/>
      <c r="E102" s="137"/>
      <c r="F102" s="137"/>
      <c r="G102" s="137"/>
    </row>
    <row r="103" spans="1:7" x14ac:dyDescent="0.25">
      <c r="A103" s="137"/>
      <c r="B103" s="137"/>
      <c r="C103" s="137"/>
      <c r="D103" s="137"/>
      <c r="E103" s="137"/>
      <c r="F103" s="137"/>
      <c r="G103" s="137"/>
    </row>
    <row r="104" spans="1:7" x14ac:dyDescent="0.25">
      <c r="A104" s="137"/>
      <c r="B104" s="137"/>
      <c r="C104" s="137"/>
      <c r="D104" s="137"/>
      <c r="E104" s="137"/>
      <c r="F104" s="137"/>
      <c r="G104" s="137"/>
    </row>
    <row r="105" spans="1:7" x14ac:dyDescent="0.25">
      <c r="A105" s="137"/>
      <c r="B105" s="137"/>
      <c r="C105" s="137"/>
      <c r="D105" s="137"/>
      <c r="E105" s="137"/>
      <c r="F105" s="137"/>
      <c r="G105" s="137"/>
    </row>
    <row r="106" spans="1:7" x14ac:dyDescent="0.25">
      <c r="A106" s="137"/>
      <c r="B106" s="137"/>
      <c r="C106" s="137"/>
      <c r="D106" s="137"/>
      <c r="E106" s="137"/>
      <c r="F106" s="137"/>
      <c r="G106" s="137"/>
    </row>
    <row r="107" spans="1:7" x14ac:dyDescent="0.25">
      <c r="A107" s="137"/>
      <c r="B107" s="137"/>
      <c r="C107" s="137"/>
      <c r="D107" s="137"/>
      <c r="E107" s="137"/>
      <c r="F107" s="137"/>
      <c r="G107" s="137"/>
    </row>
    <row r="108" spans="1:7" x14ac:dyDescent="0.25">
      <c r="A108" s="137"/>
      <c r="B108" s="137"/>
      <c r="C108" s="137"/>
      <c r="D108" s="137"/>
      <c r="E108" s="137"/>
      <c r="F108" s="137"/>
      <c r="G108" s="137"/>
    </row>
    <row r="109" spans="1:7" x14ac:dyDescent="0.25">
      <c r="A109" s="137"/>
      <c r="B109" s="137"/>
      <c r="C109" s="137"/>
      <c r="D109" s="137"/>
      <c r="E109" s="137"/>
      <c r="F109" s="137"/>
      <c r="G109" s="137"/>
    </row>
    <row r="110" spans="1:7" x14ac:dyDescent="0.25">
      <c r="A110" s="137"/>
      <c r="B110" s="137"/>
      <c r="C110" s="137"/>
      <c r="D110" s="137"/>
      <c r="E110" s="137"/>
      <c r="F110" s="137"/>
      <c r="G110" s="137"/>
    </row>
    <row r="111" spans="1:7" x14ac:dyDescent="0.25">
      <c r="A111" s="137"/>
      <c r="B111" s="137"/>
      <c r="C111" s="137"/>
      <c r="D111" s="137"/>
      <c r="E111" s="137"/>
      <c r="F111" s="137"/>
      <c r="G111" s="137"/>
    </row>
    <row r="112" spans="1:7" x14ac:dyDescent="0.25">
      <c r="A112" s="137"/>
      <c r="B112" s="137"/>
      <c r="C112" s="137"/>
      <c r="D112" s="137"/>
      <c r="E112" s="137"/>
      <c r="F112" s="137"/>
      <c r="G112" s="137"/>
    </row>
    <row r="113" spans="1:7" x14ac:dyDescent="0.25">
      <c r="A113" s="137"/>
      <c r="B113" s="137"/>
      <c r="C113" s="137"/>
      <c r="D113" s="137"/>
      <c r="E113" s="137"/>
      <c r="F113" s="137"/>
      <c r="G113" s="137"/>
    </row>
    <row r="114" spans="1:7" x14ac:dyDescent="0.25">
      <c r="A114" s="137"/>
      <c r="B114" s="137"/>
      <c r="C114" s="137"/>
      <c r="D114" s="137"/>
      <c r="E114" s="137"/>
      <c r="F114" s="137"/>
      <c r="G114" s="137"/>
    </row>
    <row r="115" spans="1:7" x14ac:dyDescent="0.25">
      <c r="A115" s="137"/>
      <c r="B115" s="137"/>
      <c r="C115" s="137"/>
      <c r="D115" s="137"/>
      <c r="E115" s="137"/>
      <c r="F115" s="137"/>
      <c r="G115" s="137"/>
    </row>
    <row r="116" spans="1:7" x14ac:dyDescent="0.25">
      <c r="A116" s="137"/>
      <c r="B116" s="137"/>
      <c r="C116" s="137"/>
      <c r="D116" s="137"/>
      <c r="E116" s="137"/>
      <c r="F116" s="137"/>
      <c r="G116" s="137"/>
    </row>
    <row r="117" spans="1:7" x14ac:dyDescent="0.25">
      <c r="A117" s="137"/>
      <c r="B117" s="137"/>
      <c r="C117" s="137"/>
      <c r="D117" s="137"/>
      <c r="E117" s="137"/>
      <c r="F117" s="137"/>
      <c r="G117" s="137"/>
    </row>
    <row r="118" spans="1:7" x14ac:dyDescent="0.25">
      <c r="A118" s="137"/>
      <c r="B118" s="137"/>
      <c r="C118" s="137"/>
      <c r="D118" s="137"/>
      <c r="E118" s="137"/>
      <c r="F118" s="137"/>
      <c r="G118" s="137"/>
    </row>
    <row r="119" spans="1:7" x14ac:dyDescent="0.25">
      <c r="A119" s="137"/>
      <c r="B119" s="137"/>
      <c r="C119" s="137"/>
      <c r="D119" s="137"/>
      <c r="E119" s="137"/>
      <c r="F119" s="137"/>
      <c r="G119" s="137"/>
    </row>
    <row r="120" spans="1:7" x14ac:dyDescent="0.25">
      <c r="A120" s="137"/>
      <c r="B120" s="137"/>
      <c r="C120" s="137"/>
      <c r="D120" s="137"/>
      <c r="E120" s="137"/>
      <c r="F120" s="137"/>
      <c r="G120" s="137"/>
    </row>
    <row r="121" spans="1:7" x14ac:dyDescent="0.25">
      <c r="A121" s="137"/>
      <c r="B121" s="137"/>
      <c r="C121" s="137"/>
      <c r="D121" s="137"/>
      <c r="E121" s="137"/>
      <c r="F121" s="137"/>
      <c r="G121" s="137"/>
    </row>
    <row r="122" spans="1:7" x14ac:dyDescent="0.25">
      <c r="A122" s="137"/>
      <c r="B122" s="137"/>
      <c r="C122" s="137"/>
      <c r="D122" s="137"/>
      <c r="E122" s="137"/>
      <c r="F122" s="137"/>
      <c r="G122" s="137"/>
    </row>
    <row r="123" spans="1:7" x14ac:dyDescent="0.25">
      <c r="A123" s="137"/>
      <c r="B123" s="137"/>
      <c r="C123" s="137"/>
      <c r="D123" s="137"/>
      <c r="E123" s="137"/>
      <c r="F123" s="137"/>
      <c r="G123" s="137"/>
    </row>
    <row r="124" spans="1:7" x14ac:dyDescent="0.25">
      <c r="A124" s="137"/>
      <c r="B124" s="137"/>
      <c r="C124" s="137"/>
      <c r="D124" s="137"/>
      <c r="E124" s="137"/>
      <c r="F124" s="137"/>
      <c r="G124" s="137"/>
    </row>
    <row r="125" spans="1:7" x14ac:dyDescent="0.25">
      <c r="A125" s="137"/>
      <c r="B125" s="137"/>
      <c r="C125" s="137"/>
      <c r="D125" s="137"/>
      <c r="E125" s="137"/>
      <c r="F125" s="137"/>
      <c r="G125" s="137"/>
    </row>
    <row r="126" spans="1:7" x14ac:dyDescent="0.25">
      <c r="A126" s="137"/>
      <c r="B126" s="137"/>
      <c r="C126" s="137"/>
      <c r="D126" s="137"/>
      <c r="E126" s="137"/>
      <c r="F126" s="137"/>
      <c r="G126" s="137"/>
    </row>
    <row r="127" spans="1:7" x14ac:dyDescent="0.25">
      <c r="A127" s="137"/>
      <c r="B127" s="137"/>
      <c r="C127" s="137"/>
      <c r="D127" s="137"/>
      <c r="E127" s="137"/>
      <c r="F127" s="137"/>
      <c r="G127" s="137"/>
    </row>
    <row r="128" spans="1:7" x14ac:dyDescent="0.25">
      <c r="A128" s="137"/>
      <c r="B128" s="137"/>
      <c r="C128" s="137"/>
      <c r="D128" s="137"/>
      <c r="E128" s="137"/>
      <c r="F128" s="137"/>
      <c r="G128" s="137"/>
    </row>
    <row r="129" spans="1:7" x14ac:dyDescent="0.25">
      <c r="A129" s="137"/>
      <c r="B129" s="137"/>
      <c r="C129" s="137"/>
      <c r="D129" s="137"/>
      <c r="E129" s="137"/>
      <c r="F129" s="137"/>
      <c r="G129" s="137"/>
    </row>
    <row r="130" spans="1:7" x14ac:dyDescent="0.25">
      <c r="A130" s="137"/>
      <c r="B130" s="137"/>
      <c r="C130" s="137"/>
      <c r="D130" s="137"/>
      <c r="E130" s="137"/>
      <c r="F130" s="137"/>
      <c r="G130" s="137"/>
    </row>
    <row r="131" spans="1:7" x14ac:dyDescent="0.25">
      <c r="A131" s="137"/>
      <c r="B131" s="137"/>
      <c r="C131" s="137"/>
      <c r="D131" s="137"/>
      <c r="E131" s="137"/>
      <c r="F131" s="137"/>
      <c r="G131" s="137"/>
    </row>
    <row r="132" spans="1:7" x14ac:dyDescent="0.25">
      <c r="A132" s="137"/>
      <c r="B132" s="137"/>
      <c r="C132" s="137"/>
      <c r="D132" s="137"/>
      <c r="E132" s="137"/>
      <c r="F132" s="137"/>
      <c r="G132" s="137"/>
    </row>
    <row r="133" spans="1:7" x14ac:dyDescent="0.25">
      <c r="A133" s="137"/>
      <c r="B133" s="137"/>
      <c r="C133" s="137"/>
      <c r="D133" s="137"/>
      <c r="E133" s="137"/>
      <c r="F133" s="137"/>
      <c r="G133" s="137"/>
    </row>
    <row r="134" spans="1:7" x14ac:dyDescent="0.25">
      <c r="A134" s="137"/>
      <c r="B134" s="137"/>
      <c r="C134" s="137"/>
      <c r="D134" s="137"/>
      <c r="E134" s="137"/>
      <c r="F134" s="137"/>
      <c r="G134" s="137"/>
    </row>
    <row r="135" spans="1:7" x14ac:dyDescent="0.25">
      <c r="A135" s="137"/>
      <c r="B135" s="137"/>
      <c r="C135" s="137"/>
      <c r="D135" s="137"/>
      <c r="E135" s="137"/>
      <c r="F135" s="137"/>
      <c r="G135" s="137"/>
    </row>
    <row r="136" spans="1:7" x14ac:dyDescent="0.25">
      <c r="A136" s="137"/>
      <c r="B136" s="137"/>
      <c r="C136" s="137"/>
      <c r="D136" s="137"/>
      <c r="E136" s="137"/>
      <c r="F136" s="137"/>
      <c r="G136" s="137"/>
    </row>
    <row r="137" spans="1:7" x14ac:dyDescent="0.25">
      <c r="A137" s="137"/>
      <c r="B137" s="137"/>
      <c r="C137" s="137"/>
      <c r="D137" s="137"/>
      <c r="E137" s="137"/>
      <c r="F137" s="137"/>
      <c r="G137" s="137"/>
    </row>
    <row r="138" spans="1:7" x14ac:dyDescent="0.25">
      <c r="A138" s="137"/>
      <c r="B138" s="137"/>
      <c r="C138" s="137"/>
      <c r="D138" s="137"/>
      <c r="E138" s="137"/>
      <c r="F138" s="137"/>
      <c r="G138" s="137"/>
    </row>
    <row r="139" spans="1:7" x14ac:dyDescent="0.25">
      <c r="A139" s="137"/>
      <c r="B139" s="137"/>
      <c r="C139" s="137"/>
      <c r="D139" s="137"/>
      <c r="E139" s="137"/>
      <c r="F139" s="137"/>
      <c r="G139" s="137"/>
    </row>
    <row r="140" spans="1:7" x14ac:dyDescent="0.25">
      <c r="A140" s="137"/>
      <c r="B140" s="137"/>
      <c r="C140" s="137"/>
      <c r="D140" s="137"/>
      <c r="E140" s="137"/>
      <c r="F140" s="137"/>
      <c r="G140" s="137"/>
    </row>
    <row r="141" spans="1:7" x14ac:dyDescent="0.25">
      <c r="A141" s="137"/>
      <c r="B141" s="137"/>
      <c r="C141" s="137"/>
      <c r="D141" s="137"/>
      <c r="E141" s="137"/>
      <c r="F141" s="137"/>
      <c r="G141" s="137"/>
    </row>
    <row r="142" spans="1:7" x14ac:dyDescent="0.25">
      <c r="A142" s="137"/>
      <c r="B142" s="137"/>
      <c r="C142" s="137"/>
      <c r="D142" s="137"/>
      <c r="E142" s="137"/>
      <c r="F142" s="137"/>
      <c r="G142" s="137"/>
    </row>
    <row r="143" spans="1:7" x14ac:dyDescent="0.25">
      <c r="A143" s="137"/>
      <c r="B143" s="137"/>
      <c r="C143" s="137"/>
      <c r="D143" s="137"/>
      <c r="E143" s="137"/>
      <c r="F143" s="137"/>
      <c r="G143" s="137"/>
    </row>
    <row r="144" spans="1:7" x14ac:dyDescent="0.25">
      <c r="A144" s="137"/>
      <c r="B144" s="137"/>
      <c r="C144" s="137"/>
      <c r="D144" s="137"/>
      <c r="E144" s="137"/>
      <c r="F144" s="137"/>
      <c r="G144" s="137"/>
    </row>
    <row r="145" spans="1:7" x14ac:dyDescent="0.25">
      <c r="A145" s="137"/>
      <c r="B145" s="137"/>
      <c r="C145" s="137"/>
      <c r="D145" s="137"/>
      <c r="E145" s="137"/>
      <c r="F145" s="137"/>
      <c r="G145" s="137"/>
    </row>
    <row r="146" spans="1:7" x14ac:dyDescent="0.25">
      <c r="A146" s="137"/>
      <c r="B146" s="137"/>
      <c r="C146" s="137"/>
      <c r="D146" s="137"/>
      <c r="E146" s="137"/>
      <c r="F146" s="137"/>
      <c r="G146" s="137"/>
    </row>
    <row r="147" spans="1:7" x14ac:dyDescent="0.25">
      <c r="A147" s="137"/>
      <c r="B147" s="137"/>
      <c r="C147" s="137"/>
      <c r="D147" s="137"/>
      <c r="E147" s="137"/>
      <c r="F147" s="137"/>
      <c r="G147" s="137"/>
    </row>
    <row r="148" spans="1:7" x14ac:dyDescent="0.25">
      <c r="A148" s="137"/>
      <c r="B148" s="137"/>
      <c r="C148" s="137"/>
      <c r="D148" s="137"/>
      <c r="E148" s="137"/>
      <c r="F148" s="137"/>
      <c r="G148" s="137"/>
    </row>
    <row r="149" spans="1:7" x14ac:dyDescent="0.25">
      <c r="A149" s="137"/>
      <c r="B149" s="137"/>
      <c r="C149" s="137"/>
      <c r="D149" s="137"/>
      <c r="E149" s="137"/>
      <c r="F149" s="137"/>
      <c r="G149" s="137"/>
    </row>
    <row r="150" spans="1:7" x14ac:dyDescent="0.25">
      <c r="A150" s="137"/>
      <c r="B150" s="137"/>
      <c r="C150" s="137"/>
      <c r="D150" s="137"/>
      <c r="E150" s="137"/>
      <c r="F150" s="137"/>
      <c r="G150" s="137"/>
    </row>
    <row r="151" spans="1:7" x14ac:dyDescent="0.25">
      <c r="A151" s="137"/>
      <c r="B151" s="137"/>
      <c r="C151" s="137"/>
      <c r="D151" s="137"/>
      <c r="E151" s="137"/>
      <c r="F151" s="137"/>
      <c r="G151" s="137"/>
    </row>
    <row r="152" spans="1:7" x14ac:dyDescent="0.25">
      <c r="A152" s="137"/>
      <c r="B152" s="137"/>
      <c r="C152" s="137"/>
      <c r="D152" s="137"/>
      <c r="E152" s="137"/>
      <c r="F152" s="137"/>
      <c r="G152" s="137"/>
    </row>
    <row r="153" spans="1:7" x14ac:dyDescent="0.25">
      <c r="A153" s="137"/>
      <c r="B153" s="137"/>
      <c r="C153" s="137"/>
      <c r="D153" s="137"/>
      <c r="E153" s="137"/>
      <c r="F153" s="137"/>
      <c r="G153" s="137"/>
    </row>
    <row r="154" spans="1:7" x14ac:dyDescent="0.25">
      <c r="A154" s="137"/>
      <c r="B154" s="137"/>
      <c r="C154" s="137"/>
      <c r="D154" s="137"/>
      <c r="E154" s="137"/>
      <c r="F154" s="137"/>
      <c r="G154" s="137"/>
    </row>
    <row r="155" spans="1:7" x14ac:dyDescent="0.25">
      <c r="A155" s="137"/>
      <c r="B155" s="137"/>
      <c r="C155" s="137"/>
      <c r="D155" s="137"/>
      <c r="E155" s="137"/>
      <c r="F155" s="137"/>
      <c r="G155" s="137"/>
    </row>
    <row r="156" spans="1:7" x14ac:dyDescent="0.25">
      <c r="A156" s="137"/>
      <c r="B156" s="137"/>
      <c r="C156" s="137"/>
      <c r="D156" s="137"/>
      <c r="E156" s="137"/>
      <c r="F156" s="137"/>
      <c r="G156" s="137"/>
    </row>
    <row r="157" spans="1:7" x14ac:dyDescent="0.25">
      <c r="A157" s="137"/>
      <c r="B157" s="137"/>
      <c r="C157" s="137"/>
      <c r="D157" s="137"/>
      <c r="E157" s="137"/>
      <c r="F157" s="137"/>
      <c r="G157" s="137"/>
    </row>
    <row r="158" spans="1:7" x14ac:dyDescent="0.25">
      <c r="A158" s="137"/>
      <c r="B158" s="137"/>
      <c r="C158" s="137"/>
      <c r="D158" s="137"/>
      <c r="E158" s="137"/>
      <c r="F158" s="137"/>
      <c r="G158" s="137"/>
    </row>
    <row r="159" spans="1:7" x14ac:dyDescent="0.25">
      <c r="A159" s="137"/>
      <c r="B159" s="137"/>
      <c r="C159" s="137"/>
      <c r="D159" s="137"/>
      <c r="E159" s="137"/>
      <c r="F159" s="137"/>
      <c r="G159" s="137"/>
    </row>
    <row r="160" spans="1:7" x14ac:dyDescent="0.25">
      <c r="A160" s="137"/>
      <c r="B160" s="137"/>
      <c r="C160" s="137"/>
      <c r="D160" s="137"/>
      <c r="E160" s="137"/>
      <c r="F160" s="137"/>
      <c r="G160" s="137"/>
    </row>
    <row r="161" spans="1:7" x14ac:dyDescent="0.25">
      <c r="A161" s="137"/>
      <c r="B161" s="137"/>
      <c r="C161" s="137"/>
      <c r="D161" s="137"/>
      <c r="E161" s="137"/>
      <c r="F161" s="137"/>
      <c r="G161" s="137"/>
    </row>
    <row r="162" spans="1:7" x14ac:dyDescent="0.25">
      <c r="A162" s="137"/>
      <c r="B162" s="137"/>
      <c r="C162" s="137"/>
      <c r="D162" s="137"/>
      <c r="E162" s="137"/>
      <c r="F162" s="137"/>
      <c r="G162" s="137"/>
    </row>
    <row r="163" spans="1:7" x14ac:dyDescent="0.25">
      <c r="A163" s="137"/>
      <c r="B163" s="137"/>
      <c r="C163" s="137"/>
      <c r="D163" s="137"/>
      <c r="E163" s="137"/>
      <c r="F163" s="137"/>
      <c r="G163" s="137"/>
    </row>
    <row r="164" spans="1:7" x14ac:dyDescent="0.25">
      <c r="A164" s="137"/>
      <c r="B164" s="137"/>
      <c r="C164" s="137"/>
      <c r="D164" s="137"/>
      <c r="E164" s="137"/>
      <c r="F164" s="137"/>
      <c r="G164" s="137"/>
    </row>
    <row r="165" spans="1:7" x14ac:dyDescent="0.25">
      <c r="A165" s="137"/>
      <c r="B165" s="137"/>
      <c r="C165" s="137"/>
      <c r="D165" s="137"/>
      <c r="E165" s="137"/>
      <c r="F165" s="137"/>
      <c r="G165" s="137"/>
    </row>
    <row r="166" spans="1:7" x14ac:dyDescent="0.25">
      <c r="A166" s="137"/>
      <c r="B166" s="137"/>
      <c r="C166" s="137"/>
      <c r="D166" s="137"/>
      <c r="E166" s="137"/>
      <c r="F166" s="137"/>
      <c r="G166" s="137"/>
    </row>
    <row r="167" spans="1:7" x14ac:dyDescent="0.25">
      <c r="A167" s="137"/>
      <c r="B167" s="137"/>
      <c r="C167" s="137"/>
      <c r="D167" s="137"/>
      <c r="E167" s="137"/>
      <c r="F167" s="137"/>
      <c r="G167" s="137"/>
    </row>
    <row r="168" spans="1:7" x14ac:dyDescent="0.25">
      <c r="A168" s="137"/>
      <c r="B168" s="137"/>
      <c r="C168" s="137"/>
      <c r="D168" s="137"/>
      <c r="E168" s="137"/>
      <c r="F168" s="137"/>
      <c r="G168" s="137"/>
    </row>
    <row r="169" spans="1:7" x14ac:dyDescent="0.25">
      <c r="A169" s="137"/>
      <c r="B169" s="137"/>
      <c r="C169" s="137"/>
      <c r="D169" s="137"/>
      <c r="E169" s="137"/>
      <c r="F169" s="137"/>
      <c r="G169" s="137"/>
    </row>
    <row r="170" spans="1:7" x14ac:dyDescent="0.25">
      <c r="A170" s="137"/>
      <c r="B170" s="137"/>
      <c r="C170" s="137"/>
      <c r="D170" s="137"/>
      <c r="E170" s="137"/>
      <c r="F170" s="137"/>
      <c r="G170" s="137"/>
    </row>
    <row r="171" spans="1:7" x14ac:dyDescent="0.25">
      <c r="A171" s="137"/>
      <c r="B171" s="137"/>
      <c r="C171" s="137"/>
      <c r="D171" s="137"/>
      <c r="E171" s="137"/>
      <c r="F171" s="137"/>
      <c r="G171" s="137"/>
    </row>
    <row r="172" spans="1:7" x14ac:dyDescent="0.25">
      <c r="A172" s="137"/>
      <c r="B172" s="137"/>
      <c r="C172" s="137"/>
      <c r="D172" s="137"/>
      <c r="E172" s="137"/>
      <c r="F172" s="137"/>
      <c r="G172" s="137"/>
    </row>
    <row r="173" spans="1:7" x14ac:dyDescent="0.25">
      <c r="A173" s="137"/>
      <c r="B173" s="137"/>
      <c r="C173" s="137"/>
      <c r="D173" s="137"/>
      <c r="E173" s="137"/>
      <c r="F173" s="137"/>
      <c r="G173" s="137"/>
    </row>
    <row r="174" spans="1:7" x14ac:dyDescent="0.25">
      <c r="A174" s="137"/>
      <c r="B174" s="137"/>
      <c r="C174" s="137"/>
      <c r="D174" s="137"/>
      <c r="E174" s="137"/>
      <c r="F174" s="137"/>
      <c r="G174" s="137"/>
    </row>
    <row r="175" spans="1:7" x14ac:dyDescent="0.25">
      <c r="A175" s="137"/>
      <c r="B175" s="137"/>
      <c r="C175" s="137"/>
      <c r="D175" s="137"/>
      <c r="E175" s="137"/>
      <c r="F175" s="137"/>
      <c r="G175" s="137"/>
    </row>
    <row r="176" spans="1:7" x14ac:dyDescent="0.25">
      <c r="A176" s="137"/>
      <c r="B176" s="137"/>
      <c r="C176" s="137"/>
      <c r="D176" s="137"/>
      <c r="E176" s="137"/>
      <c r="F176" s="137"/>
      <c r="G176" s="137"/>
    </row>
    <row r="177" spans="1:7" x14ac:dyDescent="0.25">
      <c r="A177" s="137"/>
      <c r="B177" s="137"/>
      <c r="C177" s="137"/>
      <c r="D177" s="137"/>
      <c r="E177" s="137"/>
      <c r="F177" s="137"/>
      <c r="G177" s="137"/>
    </row>
    <row r="178" spans="1:7" x14ac:dyDescent="0.25">
      <c r="A178" s="137"/>
      <c r="B178" s="137"/>
      <c r="C178" s="137"/>
      <c r="D178" s="137"/>
      <c r="E178" s="137"/>
      <c r="F178" s="137"/>
      <c r="G178" s="137"/>
    </row>
    <row r="179" spans="1:7" x14ac:dyDescent="0.25">
      <c r="A179" s="137"/>
      <c r="B179" s="137"/>
      <c r="C179" s="137"/>
      <c r="D179" s="137"/>
      <c r="E179" s="137"/>
      <c r="F179" s="137"/>
      <c r="G179" s="137"/>
    </row>
    <row r="180" spans="1:7" x14ac:dyDescent="0.25">
      <c r="A180" s="137"/>
      <c r="B180" s="137"/>
      <c r="C180" s="137"/>
      <c r="D180" s="137"/>
      <c r="E180" s="137"/>
      <c r="F180" s="137"/>
      <c r="G180" s="137"/>
    </row>
    <row r="181" spans="1:7" x14ac:dyDescent="0.25">
      <c r="A181" s="137"/>
      <c r="B181" s="137"/>
      <c r="C181" s="137"/>
      <c r="D181" s="137"/>
      <c r="E181" s="137"/>
      <c r="F181" s="137"/>
      <c r="G181" s="137"/>
    </row>
    <row r="182" spans="1:7" x14ac:dyDescent="0.25">
      <c r="A182" s="137"/>
      <c r="B182" s="137"/>
      <c r="C182" s="137"/>
      <c r="D182" s="137"/>
      <c r="E182" s="137"/>
      <c r="F182" s="137"/>
      <c r="G182" s="137"/>
    </row>
    <row r="183" spans="1:7" x14ac:dyDescent="0.25">
      <c r="A183" s="137"/>
      <c r="B183" s="137"/>
      <c r="C183" s="137"/>
      <c r="D183" s="137"/>
      <c r="E183" s="137"/>
      <c r="F183" s="137"/>
      <c r="G183" s="137"/>
    </row>
    <row r="184" spans="1:7" x14ac:dyDescent="0.25">
      <c r="A184" s="137"/>
      <c r="B184" s="137"/>
      <c r="C184" s="137"/>
      <c r="D184" s="137"/>
      <c r="E184" s="137"/>
      <c r="F184" s="137"/>
      <c r="G184" s="137"/>
    </row>
    <row r="185" spans="1:7" x14ac:dyDescent="0.25">
      <c r="A185" s="137"/>
      <c r="B185" s="137"/>
      <c r="C185" s="137"/>
      <c r="D185" s="137"/>
      <c r="E185" s="137"/>
      <c r="F185" s="137"/>
      <c r="G185" s="137"/>
    </row>
    <row r="186" spans="1:7" x14ac:dyDescent="0.25">
      <c r="A186" s="137"/>
      <c r="B186" s="137"/>
      <c r="C186" s="137"/>
      <c r="D186" s="137"/>
      <c r="E186" s="137"/>
      <c r="F186" s="137"/>
      <c r="G186" s="137"/>
    </row>
    <row r="187" spans="1:7" x14ac:dyDescent="0.25">
      <c r="A187" s="137"/>
      <c r="B187" s="137"/>
      <c r="C187" s="137"/>
      <c r="D187" s="137"/>
      <c r="E187" s="137"/>
      <c r="F187" s="137"/>
      <c r="G187" s="137"/>
    </row>
    <row r="188" spans="1:7" x14ac:dyDescent="0.25">
      <c r="A188" s="137"/>
      <c r="B188" s="137"/>
      <c r="C188" s="137"/>
      <c r="D188" s="137"/>
      <c r="E188" s="137"/>
      <c r="F188" s="137"/>
      <c r="G188" s="137"/>
    </row>
    <row r="189" spans="1:7" x14ac:dyDescent="0.25">
      <c r="A189" s="137"/>
      <c r="B189" s="137"/>
      <c r="C189" s="137"/>
      <c r="D189" s="137"/>
      <c r="E189" s="137"/>
      <c r="F189" s="137"/>
      <c r="G189" s="137"/>
    </row>
    <row r="190" spans="1:7" x14ac:dyDescent="0.25">
      <c r="A190" s="137"/>
      <c r="B190" s="137"/>
      <c r="C190" s="137"/>
      <c r="D190" s="137"/>
      <c r="E190" s="137"/>
      <c r="F190" s="137"/>
      <c r="G190" s="137"/>
    </row>
    <row r="191" spans="1:7" x14ac:dyDescent="0.25">
      <c r="A191" s="137"/>
      <c r="B191" s="137"/>
      <c r="C191" s="137"/>
      <c r="D191" s="137"/>
      <c r="E191" s="137"/>
      <c r="F191" s="137"/>
      <c r="G191" s="137"/>
    </row>
    <row r="192" spans="1:7" x14ac:dyDescent="0.25">
      <c r="A192" s="137"/>
      <c r="B192" s="137"/>
      <c r="C192" s="137"/>
      <c r="D192" s="137"/>
      <c r="E192" s="137"/>
      <c r="F192" s="137"/>
      <c r="G192" s="137"/>
    </row>
    <row r="193" spans="1:7" x14ac:dyDescent="0.25">
      <c r="A193" s="137"/>
      <c r="B193" s="137"/>
      <c r="C193" s="137"/>
      <c r="D193" s="137"/>
      <c r="E193" s="137"/>
      <c r="F193" s="137"/>
      <c r="G193" s="137"/>
    </row>
    <row r="194" spans="1:7" x14ac:dyDescent="0.25">
      <c r="A194" s="137"/>
      <c r="B194" s="137"/>
      <c r="C194" s="137"/>
      <c r="D194" s="137"/>
      <c r="E194" s="137"/>
      <c r="F194" s="137"/>
      <c r="G194" s="137"/>
    </row>
    <row r="195" spans="1:7" x14ac:dyDescent="0.25">
      <c r="A195" s="137"/>
      <c r="B195" s="137"/>
      <c r="C195" s="137"/>
      <c r="D195" s="137"/>
      <c r="E195" s="137"/>
      <c r="F195" s="137"/>
      <c r="G195" s="137"/>
    </row>
    <row r="196" spans="1:7" x14ac:dyDescent="0.25">
      <c r="A196" s="137"/>
      <c r="B196" s="137"/>
      <c r="C196" s="137"/>
      <c r="D196" s="137"/>
      <c r="E196" s="137"/>
      <c r="F196" s="137"/>
      <c r="G196" s="137"/>
    </row>
    <row r="197" spans="1:7" x14ac:dyDescent="0.25">
      <c r="A197" s="137"/>
      <c r="B197" s="137"/>
      <c r="C197" s="137"/>
      <c r="D197" s="137"/>
      <c r="E197" s="137"/>
      <c r="F197" s="137"/>
      <c r="G197" s="137"/>
    </row>
    <row r="198" spans="1:7" x14ac:dyDescent="0.25">
      <c r="A198" s="137"/>
      <c r="B198" s="137"/>
      <c r="C198" s="137"/>
      <c r="D198" s="137"/>
      <c r="E198" s="137"/>
      <c r="F198" s="137"/>
      <c r="G198" s="137"/>
    </row>
    <row r="199" spans="1:7" x14ac:dyDescent="0.25">
      <c r="A199" s="137"/>
      <c r="B199" s="137"/>
      <c r="C199" s="137"/>
      <c r="D199" s="137"/>
      <c r="E199" s="137"/>
      <c r="F199" s="137"/>
      <c r="G199" s="137"/>
    </row>
  </sheetData>
  <sheetProtection password="DA3A" sheet="1" objects="1" scenarios="1" selectLockedCells="1" selectUnlockedCells="1"/>
  <mergeCells count="41">
    <mergeCell ref="A1:F1"/>
    <mergeCell ref="B56:F56"/>
    <mergeCell ref="B57:F57"/>
    <mergeCell ref="B60:F60"/>
    <mergeCell ref="B61:F61"/>
    <mergeCell ref="A3:F3"/>
    <mergeCell ref="A24:F24"/>
    <mergeCell ref="A31:F32"/>
    <mergeCell ref="B37:F37"/>
    <mergeCell ref="B38:F38"/>
    <mergeCell ref="B39:F39"/>
    <mergeCell ref="A36:F36"/>
    <mergeCell ref="B76:F76"/>
    <mergeCell ref="A64:F64"/>
    <mergeCell ref="B66:F66"/>
    <mergeCell ref="B40:F40"/>
    <mergeCell ref="B47:F47"/>
    <mergeCell ref="B48:F48"/>
    <mergeCell ref="B49:F49"/>
    <mergeCell ref="B50:F50"/>
    <mergeCell ref="B51:F51"/>
    <mergeCell ref="A43:F43"/>
    <mergeCell ref="B44:F44"/>
    <mergeCell ref="B45:F45"/>
    <mergeCell ref="B46:F46"/>
    <mergeCell ref="B84:F84"/>
    <mergeCell ref="B85:F85"/>
    <mergeCell ref="B86:F86"/>
    <mergeCell ref="A54:F54"/>
    <mergeCell ref="B55:F55"/>
    <mergeCell ref="B58:F58"/>
    <mergeCell ref="B59:F59"/>
    <mergeCell ref="B73:F73"/>
    <mergeCell ref="B74:F74"/>
    <mergeCell ref="B82:F82"/>
    <mergeCell ref="B83:F83"/>
    <mergeCell ref="B65:F65"/>
    <mergeCell ref="B70:F70"/>
    <mergeCell ref="B71:F71"/>
    <mergeCell ref="B72:F72"/>
    <mergeCell ref="A69:F6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21"/>
  <sheetViews>
    <sheetView workbookViewId="0">
      <selection activeCell="S3" sqref="S3"/>
    </sheetView>
  </sheetViews>
  <sheetFormatPr defaultRowHeight="15" x14ac:dyDescent="0.25"/>
  <cols>
    <col min="1" max="1" width="28" customWidth="1"/>
    <col min="2" max="2" width="3.7109375" customWidth="1"/>
    <col min="3" max="3" width="21.42578125" bestFit="1" customWidth="1"/>
    <col min="4" max="4" width="3.7109375" customWidth="1"/>
    <col min="5" max="5" width="11.140625" customWidth="1"/>
    <col min="6" max="6" width="4.28515625" customWidth="1"/>
    <col min="7" max="7" width="10.28515625" bestFit="1" customWidth="1"/>
    <col min="8" max="8" width="4.28515625" customWidth="1"/>
    <col min="9" max="9" width="12.7109375" bestFit="1" customWidth="1"/>
    <col min="10" max="10" width="4" customWidth="1"/>
    <col min="11" max="11" width="15" bestFit="1" customWidth="1"/>
    <col min="12" max="13" width="30.7109375" bestFit="1" customWidth="1"/>
    <col min="14" max="14" width="4.5703125" customWidth="1"/>
    <col min="15" max="15" width="7.28515625" bestFit="1" customWidth="1"/>
    <col min="16" max="16" width="10.85546875" customWidth="1"/>
    <col min="17" max="17" width="3.5703125" customWidth="1"/>
    <col min="19" max="21" width="10.28515625" customWidth="1"/>
    <col min="23" max="23" width="49.7109375" bestFit="1" customWidth="1"/>
    <col min="26" max="26" width="56.28515625" bestFit="1" customWidth="1"/>
    <col min="31" max="31" width="11" customWidth="1"/>
    <col min="36" max="36" width="16.7109375" bestFit="1" customWidth="1"/>
  </cols>
  <sheetData>
    <row r="1" spans="1:36" ht="45.75" thickBot="1" x14ac:dyDescent="0.3">
      <c r="A1" s="25" t="s">
        <v>78</v>
      </c>
      <c r="B1" s="35"/>
      <c r="C1" s="25" t="s">
        <v>79</v>
      </c>
      <c r="D1" s="35"/>
      <c r="E1" s="25" t="s">
        <v>25</v>
      </c>
      <c r="F1" s="23"/>
      <c r="G1" s="25" t="s">
        <v>20</v>
      </c>
      <c r="H1" s="24"/>
      <c r="I1" s="25" t="s">
        <v>55</v>
      </c>
      <c r="K1" s="25" t="s">
        <v>71</v>
      </c>
      <c r="L1" s="25" t="s">
        <v>70</v>
      </c>
      <c r="M1" s="25" t="s">
        <v>63</v>
      </c>
      <c r="O1" s="25" t="s">
        <v>68</v>
      </c>
      <c r="P1" s="273" t="s">
        <v>67</v>
      </c>
      <c r="R1" s="41" t="s">
        <v>73</v>
      </c>
      <c r="S1" s="41" t="s">
        <v>107</v>
      </c>
      <c r="T1" s="41" t="s">
        <v>108</v>
      </c>
      <c r="U1" s="41" t="s">
        <v>109</v>
      </c>
      <c r="W1" s="25" t="s">
        <v>116</v>
      </c>
      <c r="X1" s="25" t="s">
        <v>280</v>
      </c>
      <c r="Z1" s="25" t="s">
        <v>116</v>
      </c>
      <c r="AA1" s="25" t="s">
        <v>3</v>
      </c>
      <c r="AC1" s="25" t="s">
        <v>89</v>
      </c>
      <c r="AD1" s="81" t="s">
        <v>113</v>
      </c>
      <c r="AE1" s="81" t="s">
        <v>119</v>
      </c>
      <c r="AF1" s="81" t="s">
        <v>165</v>
      </c>
      <c r="AH1" s="81" t="s">
        <v>170</v>
      </c>
      <c r="AJ1" s="81" t="s">
        <v>263</v>
      </c>
    </row>
    <row r="2" spans="1:36" x14ac:dyDescent="0.25">
      <c r="A2" s="22" t="s">
        <v>76</v>
      </c>
      <c r="B2" s="27"/>
      <c r="C2" s="1" t="s">
        <v>82</v>
      </c>
      <c r="D2" s="27"/>
      <c r="E2" s="22">
        <v>2016</v>
      </c>
      <c r="G2" s="22" t="s">
        <v>21</v>
      </c>
      <c r="I2" s="1" t="s">
        <v>56</v>
      </c>
      <c r="K2" s="1">
        <v>2015</v>
      </c>
      <c r="L2" s="29" t="s">
        <v>61</v>
      </c>
      <c r="M2" s="29" t="s">
        <v>64</v>
      </c>
      <c r="O2" s="88" t="s">
        <v>65</v>
      </c>
      <c r="P2" s="30">
        <v>0.3</v>
      </c>
      <c r="R2" s="1">
        <v>15</v>
      </c>
      <c r="S2" s="4">
        <v>10000</v>
      </c>
      <c r="T2" s="76">
        <v>280</v>
      </c>
      <c r="U2" s="76">
        <v>285.714</v>
      </c>
      <c r="W2" s="61" t="str">
        <f>CONCATENATE(LH," ",UT)</f>
        <v>Line-Haul Locomotive Uncontrolled (pre-Tier 0)</v>
      </c>
      <c r="X2" s="22">
        <f>LUPM</f>
        <v>0.6</v>
      </c>
      <c r="Z2" s="61" t="str">
        <f>CONCATENATE(LH," ",UT)</f>
        <v>Line-Haul Locomotive Uncontrolled (pre-Tier 0)</v>
      </c>
      <c r="AA2" s="62">
        <f>LUN</f>
        <v>13.5</v>
      </c>
      <c r="AC2" s="1" t="s">
        <v>65</v>
      </c>
      <c r="AD2" s="1" t="s">
        <v>113</v>
      </c>
      <c r="AE2" s="1">
        <v>453.6</v>
      </c>
      <c r="AF2" t="str">
        <f>""</f>
        <v/>
      </c>
      <c r="AH2" s="1">
        <v>1</v>
      </c>
      <c r="AJ2" s="1" t="str">
        <f>blank</f>
        <v/>
      </c>
    </row>
    <row r="3" spans="1:36" x14ac:dyDescent="0.25">
      <c r="A3" s="1" t="s">
        <v>309</v>
      </c>
      <c r="B3" s="27"/>
      <c r="C3" s="1" t="s">
        <v>0</v>
      </c>
      <c r="D3" s="27"/>
      <c r="E3" s="22">
        <v>2017</v>
      </c>
      <c r="G3" s="1" t="s">
        <v>22</v>
      </c>
      <c r="I3" s="1" t="s">
        <v>58</v>
      </c>
      <c r="K3" s="1" t="s">
        <v>72</v>
      </c>
      <c r="L3" s="28" t="s">
        <v>62</v>
      </c>
      <c r="M3" s="28" t="s">
        <v>61</v>
      </c>
      <c r="O3" s="272" t="s">
        <v>66</v>
      </c>
      <c r="P3" s="30">
        <v>0.5</v>
      </c>
      <c r="S3" s="510"/>
      <c r="W3" s="3" t="str">
        <f>CONCATENATE(LH," ",T_0)</f>
        <v>Line-Haul Locomotive Tier 0</v>
      </c>
      <c r="X3" s="1">
        <f>L0PM</f>
        <v>0.6</v>
      </c>
      <c r="Z3" s="3" t="str">
        <f>CONCATENATE(LH," ",T_0)</f>
        <v>Line-Haul Locomotive Tier 0</v>
      </c>
      <c r="AA3" s="2">
        <f>L0N</f>
        <v>9.5</v>
      </c>
      <c r="AC3" s="1" t="s">
        <v>66</v>
      </c>
      <c r="AH3" s="1">
        <v>2</v>
      </c>
      <c r="AJ3" s="1" t="s">
        <v>21</v>
      </c>
    </row>
    <row r="4" spans="1:36" x14ac:dyDescent="0.25">
      <c r="A4" s="1" t="s">
        <v>77</v>
      </c>
      <c r="B4" s="27"/>
      <c r="C4" s="1" t="s">
        <v>81</v>
      </c>
      <c r="D4" s="27"/>
      <c r="E4" s="22">
        <v>2018</v>
      </c>
      <c r="G4" s="1" t="s">
        <v>23</v>
      </c>
      <c r="I4" s="1" t="s">
        <v>57</v>
      </c>
      <c r="P4" s="30">
        <v>0.75</v>
      </c>
      <c r="W4" s="3" t="str">
        <f>CONCATENATE(LH," ",T0P)</f>
        <v>Line-Haul Locomotive Tier 0 Plus</v>
      </c>
      <c r="X4" s="1">
        <f>'Locomotive Emission Factors'!E7</f>
        <v>0.22</v>
      </c>
      <c r="Z4" s="3" t="str">
        <f>CONCATENATE(LH," ",T_1)</f>
        <v>Line-Haul Locomotive Tier 1</v>
      </c>
      <c r="AA4" s="2">
        <f>L1N</f>
        <v>7.4</v>
      </c>
      <c r="AH4" s="1">
        <v>3</v>
      </c>
      <c r="AJ4" s="1" t="s">
        <v>22</v>
      </c>
    </row>
    <row r="5" spans="1:36" x14ac:dyDescent="0.25">
      <c r="C5" s="34" t="s">
        <v>1</v>
      </c>
      <c r="E5" s="22"/>
      <c r="G5" s="1" t="s">
        <v>24</v>
      </c>
      <c r="I5" s="1" t="s">
        <v>59</v>
      </c>
      <c r="P5" s="30">
        <v>0.9</v>
      </c>
      <c r="W5" s="3" t="str">
        <f>CONCATENATE(LH," ",T_1)</f>
        <v>Line-Haul Locomotive Tier 1</v>
      </c>
      <c r="X5" s="1">
        <f>L1PM</f>
        <v>0.45</v>
      </c>
      <c r="Z5" s="3" t="str">
        <f>CONCATENATE(LH," ",T1P)</f>
        <v>Line-Haul Locomotive Tier 1 Plus</v>
      </c>
      <c r="AA5" s="2">
        <f>Lp1N</f>
        <v>7.4</v>
      </c>
      <c r="AJ5" s="1" t="s">
        <v>23</v>
      </c>
    </row>
    <row r="6" spans="1:36" x14ac:dyDescent="0.25">
      <c r="C6" s="34" t="s">
        <v>80</v>
      </c>
      <c r="E6" s="22"/>
      <c r="G6" s="26"/>
      <c r="I6" s="1" t="s">
        <v>60</v>
      </c>
      <c r="P6" s="30">
        <v>1</v>
      </c>
      <c r="W6" s="3" t="str">
        <f>CONCATENATE(LH," ",T1P)</f>
        <v>Line-Haul Locomotive Tier 1 Plus</v>
      </c>
      <c r="X6" s="1">
        <f>Lp1PM</f>
        <v>0.22</v>
      </c>
      <c r="Z6" s="32" t="str">
        <f>CONCATENATE(LH," ",T_2)</f>
        <v>Line-Haul Locomotive Tier 2</v>
      </c>
      <c r="AA6" s="33">
        <f>L2N</f>
        <v>5.5</v>
      </c>
      <c r="AJ6" s="1" t="s">
        <v>262</v>
      </c>
    </row>
    <row r="7" spans="1:36" x14ac:dyDescent="0.25">
      <c r="C7" s="34" t="s">
        <v>69</v>
      </c>
      <c r="E7" s="22"/>
      <c r="I7" s="34" t="s">
        <v>125</v>
      </c>
      <c r="W7" s="32" t="str">
        <f>CONCATENATE(LH," ",T_2)</f>
        <v>Line-Haul Locomotive Tier 2</v>
      </c>
      <c r="X7" s="34">
        <f>L2PM</f>
        <v>0.2</v>
      </c>
      <c r="Z7" s="3" t="str">
        <f>CONCATENATE(MH," ",UT)</f>
        <v>MHP Line-Haul Locomotive Uncontrolled (pre-Tier 0)</v>
      </c>
      <c r="AA7" s="2">
        <f>LUN</f>
        <v>13.5</v>
      </c>
      <c r="AJ7" s="1" t="s">
        <v>24</v>
      </c>
    </row>
    <row r="8" spans="1:36" x14ac:dyDescent="0.25">
      <c r="E8" s="22"/>
      <c r="W8" s="3" t="str">
        <f>CONCATENATE(MH," ",UT)</f>
        <v>MHP Line-Haul Locomotive Uncontrolled (pre-Tier 0)</v>
      </c>
      <c r="X8" s="1">
        <f>LUPM</f>
        <v>0.6</v>
      </c>
      <c r="Z8" s="3" t="str">
        <f>CONCATENATE(MH," ",T_0)</f>
        <v>MHP Line-Haul Locomotive Tier 0</v>
      </c>
      <c r="AA8" s="2">
        <f>L0N</f>
        <v>9.5</v>
      </c>
    </row>
    <row r="9" spans="1:36" x14ac:dyDescent="0.25">
      <c r="E9" s="22"/>
      <c r="W9" s="3" t="str">
        <f>CONCATENATE(MH," ",T_0)</f>
        <v>MHP Line-Haul Locomotive Tier 0</v>
      </c>
      <c r="X9" s="1">
        <f>L0PM</f>
        <v>0.6</v>
      </c>
      <c r="Z9" s="3" t="str">
        <f>CONCATENATE(MH," ",T_1)</f>
        <v>MHP Line-Haul Locomotive Tier 1</v>
      </c>
      <c r="AA9" s="2">
        <f>L1N</f>
        <v>7.4</v>
      </c>
    </row>
    <row r="10" spans="1:36" x14ac:dyDescent="0.25">
      <c r="E10" s="22"/>
      <c r="W10" s="3" t="str">
        <f>CONCATENATE(MH," ",T0P)</f>
        <v>MHP Line-Haul Locomotive Tier 0 Plus</v>
      </c>
      <c r="X10" s="1">
        <f>'Locomotive Emission Factors'!E7</f>
        <v>0.22</v>
      </c>
      <c r="Z10" s="3" t="str">
        <f>CONCATENATE(MH," ",T1P)</f>
        <v>MHP Line-Haul Locomotive Tier 1 Plus</v>
      </c>
      <c r="AA10" s="2">
        <f>Lp1N</f>
        <v>7.4</v>
      </c>
    </row>
    <row r="11" spans="1:36" x14ac:dyDescent="0.25">
      <c r="W11" s="3" t="str">
        <f>CONCATENATE(MH," ",T_1)</f>
        <v>MHP Line-Haul Locomotive Tier 1</v>
      </c>
      <c r="X11" s="1">
        <f>L1PM</f>
        <v>0.45</v>
      </c>
      <c r="Z11" s="32" t="str">
        <f>CONCATENATE(MH," ",T_2)</f>
        <v>MHP Line-Haul Locomotive Tier 2</v>
      </c>
      <c r="AA11" s="33">
        <f>L2N</f>
        <v>5.5</v>
      </c>
    </row>
    <row r="12" spans="1:36" x14ac:dyDescent="0.25">
      <c r="W12" s="3" t="str">
        <f>CONCATENATE(MH," ",T1P)</f>
        <v>MHP Line-Haul Locomotive Tier 1 Plus</v>
      </c>
      <c r="X12" s="1">
        <f>Lp1PM</f>
        <v>0.22</v>
      </c>
      <c r="Z12" s="3" t="str">
        <f>CONCATENATE(SW," ",UT)</f>
        <v>Switcher Locomotive Uncontrolled (pre-Tier 0)</v>
      </c>
      <c r="AA12" s="2">
        <f>SUN</f>
        <v>17.399999999999999</v>
      </c>
    </row>
    <row r="13" spans="1:36" x14ac:dyDescent="0.25">
      <c r="W13" s="32" t="str">
        <f>CONCATENATE(MH," ",T_2)</f>
        <v>MHP Line-Haul Locomotive Tier 2</v>
      </c>
      <c r="X13" s="34">
        <f>L2PM</f>
        <v>0.2</v>
      </c>
      <c r="Z13" s="3" t="str">
        <f>CONCATENATE(SW," ",T_0)</f>
        <v>Switcher Locomotive Tier 0</v>
      </c>
      <c r="AA13" s="2">
        <f>S0N</f>
        <v>14</v>
      </c>
    </row>
    <row r="14" spans="1:36" x14ac:dyDescent="0.25">
      <c r="W14" s="3" t="str">
        <f>CONCATENATE(SW," ",UT)</f>
        <v>Switcher Locomotive Uncontrolled (pre-Tier 0)</v>
      </c>
      <c r="X14" s="1">
        <f>SUPM</f>
        <v>0.72</v>
      </c>
      <c r="Z14" s="3" t="str">
        <f>CONCATENATE(SW," ",T0P)</f>
        <v>Switcher Locomotive Tier 0 Plus</v>
      </c>
      <c r="AA14" s="2">
        <f>Sp0N</f>
        <v>11.8</v>
      </c>
    </row>
    <row r="15" spans="1:36" x14ac:dyDescent="0.25">
      <c r="W15" s="3" t="str">
        <f>CONCATENATE(SW," ",T_0)</f>
        <v>Switcher Locomotive Tier 0</v>
      </c>
      <c r="X15" s="1">
        <f>S0PM</f>
        <v>0.72</v>
      </c>
      <c r="Z15" s="3" t="str">
        <f>CONCATENATE(SW," ",T_1)</f>
        <v>Switcher Locomotive Tier 1</v>
      </c>
      <c r="AA15" s="2">
        <f>S1N</f>
        <v>11</v>
      </c>
    </row>
    <row r="16" spans="1:36" x14ac:dyDescent="0.25">
      <c r="W16" s="3" t="str">
        <f>CONCATENATE(SW," ",T0P)</f>
        <v>Switcher Locomotive Tier 0 Plus</v>
      </c>
      <c r="X16" s="1">
        <f>Sp0PM</f>
        <v>0.26</v>
      </c>
      <c r="Z16" s="3" t="str">
        <f>CONCATENATE(SW," ",T1P)</f>
        <v>Switcher Locomotive Tier 1 Plus</v>
      </c>
      <c r="AA16" s="2">
        <f>Sp1N</f>
        <v>11</v>
      </c>
    </row>
    <row r="17" spans="23:27" x14ac:dyDescent="0.25">
      <c r="W17" s="3" t="str">
        <f>CONCATENATE(SW," ",T_1)</f>
        <v>Switcher Locomotive Tier 1</v>
      </c>
      <c r="X17" s="1">
        <f>S1PM</f>
        <v>0.54</v>
      </c>
    </row>
    <row r="18" spans="23:27" ht="15.75" thickBot="1" x14ac:dyDescent="0.3">
      <c r="W18" s="3" t="str">
        <f>CONCATENATE(SW," ",T1P)</f>
        <v>Switcher Locomotive Tier 1 Plus</v>
      </c>
      <c r="X18" s="1">
        <f>Sp1PM</f>
        <v>0.26</v>
      </c>
    </row>
    <row r="19" spans="23:27" ht="45.75" thickBot="1" x14ac:dyDescent="0.3">
      <c r="Z19" s="25" t="s">
        <v>116</v>
      </c>
      <c r="AA19" s="25" t="s">
        <v>3</v>
      </c>
    </row>
    <row r="20" spans="23:27" x14ac:dyDescent="0.25">
      <c r="Z20" s="46" t="str">
        <f>CONCATENATE(LH," ",T0P," WSAC")</f>
        <v>Line-Haul Locomotive Tier 0 Plus WSAC</v>
      </c>
      <c r="AA20" s="2">
        <f>'Locomotive Emission Factors'!D7</f>
        <v>7.4</v>
      </c>
    </row>
    <row r="21" spans="23:27" x14ac:dyDescent="0.25">
      <c r="Z21" s="51" t="str">
        <f>CONCATENATE(LH," ",T0P," WOSAC")</f>
        <v>Line-Haul Locomotive Tier 0 Plus WOSAC</v>
      </c>
      <c r="AA21" s="2">
        <f>'Locomotive Emission Factors'!D8</f>
        <v>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34"/>
  <sheetViews>
    <sheetView showWhiteSpace="0" zoomScaleNormal="100" workbookViewId="0">
      <selection activeCell="A9" sqref="A9"/>
    </sheetView>
  </sheetViews>
  <sheetFormatPr defaultRowHeight="15" x14ac:dyDescent="0.25"/>
  <cols>
    <col min="1" max="1" width="10.7109375" customWidth="1"/>
    <col min="2" max="2" width="23.5703125" customWidth="1"/>
    <col min="3" max="3" width="15" customWidth="1"/>
    <col min="4" max="4" width="1.28515625" customWidth="1"/>
    <col min="5" max="5" width="12.28515625" customWidth="1"/>
    <col min="6" max="6" width="1.28515625" customWidth="1"/>
    <col min="7" max="7" width="11.28515625" customWidth="1"/>
    <col min="8" max="8" width="10.42578125" customWidth="1"/>
    <col min="9" max="9" width="29.7109375" customWidth="1"/>
    <col min="10" max="10" width="21.42578125" customWidth="1"/>
    <col min="11" max="11" width="12.7109375" customWidth="1"/>
    <col min="14" max="14" width="10.7109375" customWidth="1"/>
    <col min="15" max="15" width="0.85546875" customWidth="1"/>
    <col min="16" max="16" width="11.7109375" customWidth="1"/>
    <col min="17" max="17" width="9.28515625" customWidth="1"/>
    <col min="18" max="18" width="11.7109375" customWidth="1"/>
    <col min="19" max="19" width="10.5703125" customWidth="1"/>
    <col min="20" max="20" width="12.28515625" customWidth="1"/>
    <col min="21" max="21" width="1.140625" customWidth="1"/>
    <col min="26" max="26" width="9.28515625" customWidth="1"/>
    <col min="27" max="27" width="42.42578125" customWidth="1"/>
    <col min="28" max="28" width="12.85546875" customWidth="1"/>
    <col min="29" max="29" width="12.42578125" customWidth="1"/>
    <col min="30" max="30" width="1.42578125" customWidth="1"/>
    <col min="31" max="31" width="13.28515625" customWidth="1"/>
    <col min="32" max="32" width="12.5703125" customWidth="1"/>
    <col min="33" max="33" width="1.28515625" customWidth="1"/>
    <col min="35" max="35" width="13.7109375" customWidth="1"/>
    <col min="36" max="36" width="33.5703125" customWidth="1"/>
    <col min="37" max="37" width="14.85546875" customWidth="1"/>
    <col min="38" max="38" width="14.140625" customWidth="1"/>
    <col min="39" max="39" width="12.42578125" customWidth="1"/>
    <col min="40" max="40" width="32.7109375" customWidth="1"/>
    <col min="41" max="41" width="12" customWidth="1"/>
    <col min="42" max="42" width="15" customWidth="1"/>
    <col min="43" max="43" width="12" customWidth="1"/>
    <col min="44" max="44" width="32.85546875" customWidth="1"/>
    <col min="45" max="45" width="12.28515625" customWidth="1"/>
    <col min="46" max="46" width="19.140625" customWidth="1"/>
    <col min="47" max="47" width="1.28515625" customWidth="1"/>
    <col min="48" max="48" width="41.28515625" customWidth="1"/>
    <col min="49" max="49" width="17.5703125" customWidth="1"/>
    <col min="50" max="50" width="14.42578125" customWidth="1"/>
    <col min="51" max="51" width="13.7109375" customWidth="1"/>
    <col min="52" max="52" width="15.5703125" customWidth="1"/>
    <col min="53" max="53" width="14" customWidth="1"/>
    <col min="54" max="54" width="16.140625" customWidth="1"/>
    <col min="55" max="55" width="14.7109375" customWidth="1"/>
    <col min="56" max="56" width="0.85546875" customWidth="1"/>
  </cols>
  <sheetData>
    <row r="1" spans="1:56" ht="17.45" x14ac:dyDescent="0.3">
      <c r="A1" s="102"/>
      <c r="B1" s="108" t="s">
        <v>268</v>
      </c>
      <c r="C1" s="102"/>
      <c r="D1" s="102"/>
      <c r="E1" s="109"/>
      <c r="F1" s="109"/>
      <c r="G1" s="110"/>
      <c r="H1" s="110"/>
      <c r="I1" s="110"/>
      <c r="J1" s="111"/>
      <c r="K1" s="112"/>
      <c r="L1" s="112"/>
      <c r="M1" s="112"/>
      <c r="N1" s="112"/>
      <c r="O1" s="112"/>
      <c r="P1" s="112"/>
      <c r="Q1" s="112"/>
      <c r="R1" s="112"/>
      <c r="S1" s="112"/>
      <c r="T1" s="112"/>
      <c r="U1" s="112"/>
      <c r="V1" s="112"/>
      <c r="W1" s="112"/>
      <c r="X1" s="112"/>
      <c r="Y1" s="112"/>
      <c r="Z1" s="112"/>
      <c r="AA1" s="112"/>
      <c r="AB1" s="112"/>
      <c r="AC1" s="112"/>
      <c r="AD1" s="112"/>
      <c r="AE1" s="112"/>
      <c r="AF1" s="113"/>
      <c r="AG1" s="114"/>
      <c r="AH1" s="111"/>
      <c r="AI1" s="111"/>
      <c r="AJ1" s="111"/>
      <c r="AK1" s="111"/>
      <c r="AL1" s="111"/>
      <c r="AM1" s="111"/>
      <c r="AN1" s="111"/>
    </row>
    <row r="6" spans="1:56" ht="14.45" customHeight="1" x14ac:dyDescent="0.25">
      <c r="A6" s="308" t="s">
        <v>33</v>
      </c>
      <c r="B6" s="308" t="s">
        <v>34</v>
      </c>
      <c r="C6" s="308" t="s">
        <v>32</v>
      </c>
      <c r="D6" s="64"/>
      <c r="E6" s="308" t="s">
        <v>100</v>
      </c>
      <c r="F6" s="42"/>
      <c r="G6" s="322" t="s">
        <v>92</v>
      </c>
      <c r="H6" s="323"/>
      <c r="I6" s="323"/>
      <c r="J6" s="323"/>
      <c r="K6" s="323"/>
      <c r="L6" s="323"/>
      <c r="M6" s="323"/>
      <c r="N6" s="323"/>
      <c r="O6" s="55"/>
      <c r="P6" s="326" t="s">
        <v>93</v>
      </c>
      <c r="Q6" s="327"/>
      <c r="R6" s="327"/>
      <c r="S6" s="327"/>
      <c r="T6" s="327"/>
      <c r="U6" s="42"/>
      <c r="V6" s="311" t="s">
        <v>122</v>
      </c>
      <c r="W6" s="312"/>
      <c r="X6" s="312"/>
      <c r="Y6" s="312"/>
      <c r="Z6" s="312"/>
      <c r="AA6" s="312"/>
      <c r="AB6" s="312"/>
      <c r="AC6" s="313"/>
      <c r="AD6" s="56"/>
      <c r="AE6" s="308" t="s">
        <v>97</v>
      </c>
      <c r="AF6" s="319"/>
      <c r="AG6" s="52"/>
      <c r="AH6" s="333" t="s">
        <v>46</v>
      </c>
      <c r="AI6" s="347" t="s">
        <v>43</v>
      </c>
      <c r="AJ6" s="342"/>
      <c r="AK6" s="342"/>
      <c r="AL6" s="348"/>
      <c r="AM6" s="347" t="s">
        <v>41</v>
      </c>
      <c r="AN6" s="342"/>
      <c r="AO6" s="342"/>
      <c r="AP6" s="348"/>
      <c r="AQ6" s="341" t="s">
        <v>42</v>
      </c>
      <c r="AR6" s="342"/>
      <c r="AS6" s="342"/>
      <c r="AT6" s="342"/>
      <c r="AU6" s="60"/>
      <c r="AV6" s="344" t="s">
        <v>44</v>
      </c>
      <c r="AW6" s="60"/>
      <c r="AX6" s="340" t="s">
        <v>175</v>
      </c>
      <c r="AY6" s="340"/>
      <c r="AZ6" s="336" t="s">
        <v>176</v>
      </c>
      <c r="BA6" s="337"/>
      <c r="BB6" s="336" t="s">
        <v>177</v>
      </c>
      <c r="BC6" s="337"/>
      <c r="BD6" s="115"/>
    </row>
    <row r="7" spans="1:56" ht="27" customHeight="1" x14ac:dyDescent="0.25">
      <c r="A7" s="309"/>
      <c r="B7" s="310"/>
      <c r="C7" s="309"/>
      <c r="D7" s="65"/>
      <c r="E7" s="310"/>
      <c r="F7" s="66"/>
      <c r="G7" s="318" t="s">
        <v>35</v>
      </c>
      <c r="H7" s="318" t="s">
        <v>36</v>
      </c>
      <c r="I7" s="324" t="s">
        <v>83</v>
      </c>
      <c r="J7" s="324" t="s">
        <v>85</v>
      </c>
      <c r="K7" s="331" t="s">
        <v>90</v>
      </c>
      <c r="L7" s="333" t="s">
        <v>128</v>
      </c>
      <c r="M7" s="314"/>
      <c r="N7" s="318" t="s">
        <v>37</v>
      </c>
      <c r="O7" s="53"/>
      <c r="P7" s="334" t="s">
        <v>172</v>
      </c>
      <c r="Q7" s="328" t="s">
        <v>114</v>
      </c>
      <c r="R7" s="329"/>
      <c r="S7" s="330"/>
      <c r="T7" s="320" t="s">
        <v>99</v>
      </c>
      <c r="U7" s="43"/>
      <c r="V7" s="314" t="s">
        <v>86</v>
      </c>
      <c r="W7" s="316" t="s">
        <v>123</v>
      </c>
      <c r="X7" s="317"/>
      <c r="Y7" s="318" t="s">
        <v>166</v>
      </c>
      <c r="Z7" s="318" t="s">
        <v>98</v>
      </c>
      <c r="AA7" s="318" t="s">
        <v>265</v>
      </c>
      <c r="AB7" s="318" t="s">
        <v>167</v>
      </c>
      <c r="AC7" s="318" t="s">
        <v>169</v>
      </c>
      <c r="AD7" s="57"/>
      <c r="AE7" s="319"/>
      <c r="AF7" s="319"/>
      <c r="AG7" s="63"/>
      <c r="AH7" s="346"/>
      <c r="AI7" s="349"/>
      <c r="AJ7" s="342"/>
      <c r="AK7" s="342"/>
      <c r="AL7" s="348"/>
      <c r="AM7" s="349"/>
      <c r="AN7" s="342"/>
      <c r="AO7" s="342"/>
      <c r="AP7" s="348"/>
      <c r="AQ7" s="343"/>
      <c r="AR7" s="342"/>
      <c r="AS7" s="342"/>
      <c r="AT7" s="342"/>
      <c r="AU7" s="68"/>
      <c r="AV7" s="345"/>
      <c r="AW7" s="68"/>
      <c r="AX7" s="310"/>
      <c r="AY7" s="310"/>
      <c r="AZ7" s="338"/>
      <c r="BA7" s="339"/>
      <c r="BB7" s="338"/>
      <c r="BC7" s="339"/>
      <c r="BD7" s="115"/>
    </row>
    <row r="8" spans="1:56" s="5" customFormat="1" ht="135" x14ac:dyDescent="0.25">
      <c r="A8" s="309"/>
      <c r="B8" s="310"/>
      <c r="C8" s="309"/>
      <c r="D8" s="65"/>
      <c r="E8" s="310"/>
      <c r="F8" s="67"/>
      <c r="G8" s="319"/>
      <c r="H8" s="319"/>
      <c r="I8" s="325"/>
      <c r="J8" s="325"/>
      <c r="K8" s="332"/>
      <c r="L8" s="184" t="s">
        <v>91</v>
      </c>
      <c r="M8" s="184" t="s">
        <v>296</v>
      </c>
      <c r="N8" s="319"/>
      <c r="O8" s="54"/>
      <c r="P8" s="335"/>
      <c r="Q8" s="119" t="s">
        <v>96</v>
      </c>
      <c r="R8" s="186" t="s">
        <v>174</v>
      </c>
      <c r="S8" s="120" t="s">
        <v>173</v>
      </c>
      <c r="T8" s="321"/>
      <c r="U8" s="44"/>
      <c r="V8" s="315"/>
      <c r="W8" s="184" t="s">
        <v>84</v>
      </c>
      <c r="X8" s="184" t="s">
        <v>297</v>
      </c>
      <c r="Y8" s="319"/>
      <c r="Z8" s="319"/>
      <c r="AA8" s="319"/>
      <c r="AB8" s="319"/>
      <c r="AC8" s="319"/>
      <c r="AD8" s="58"/>
      <c r="AE8" s="184" t="s">
        <v>45</v>
      </c>
      <c r="AF8" s="184" t="s">
        <v>31</v>
      </c>
      <c r="AG8" s="57"/>
      <c r="AH8" s="346"/>
      <c r="AI8" s="121" t="s">
        <v>38</v>
      </c>
      <c r="AJ8" s="184" t="s">
        <v>47</v>
      </c>
      <c r="AK8" s="184" t="s">
        <v>39</v>
      </c>
      <c r="AL8" s="122" t="s">
        <v>40</v>
      </c>
      <c r="AM8" s="121" t="s">
        <v>38</v>
      </c>
      <c r="AN8" s="184" t="s">
        <v>47</v>
      </c>
      <c r="AO8" s="184" t="s">
        <v>39</v>
      </c>
      <c r="AP8" s="122" t="s">
        <v>40</v>
      </c>
      <c r="AQ8" s="185" t="s">
        <v>38</v>
      </c>
      <c r="AR8" s="184" t="s">
        <v>47</v>
      </c>
      <c r="AS8" s="184" t="s">
        <v>39</v>
      </c>
      <c r="AT8" s="184" t="s">
        <v>40</v>
      </c>
      <c r="AU8" s="60"/>
      <c r="AV8" s="69" t="s">
        <v>179</v>
      </c>
      <c r="AW8" s="60"/>
      <c r="AX8" s="184" t="s">
        <v>274</v>
      </c>
      <c r="AY8" s="184" t="s">
        <v>295</v>
      </c>
      <c r="AZ8" s="184" t="s">
        <v>272</v>
      </c>
      <c r="BA8" s="248" t="s">
        <v>295</v>
      </c>
      <c r="BB8" s="184" t="s">
        <v>273</v>
      </c>
      <c r="BC8" s="248" t="s">
        <v>295</v>
      </c>
      <c r="BD8" s="116"/>
    </row>
    <row r="9" spans="1:56" ht="14.45" x14ac:dyDescent="0.3">
      <c r="A9" s="1"/>
      <c r="B9" s="1" t="str">
        <f>IF('User Input'!B7=blank,blank,'User Input'!B7)</f>
        <v/>
      </c>
      <c r="C9" s="1" t="str">
        <f>IF('User Input'!C7=blank,blank,'User Input'!C7)</f>
        <v/>
      </c>
      <c r="D9" s="52"/>
      <c r="E9" s="1" t="str">
        <f>IF('User Input'!E7=blank,blank,'User Input'!E7)</f>
        <v/>
      </c>
      <c r="F9" s="52"/>
      <c r="G9" s="1" t="str">
        <f>IF('User Input'!G7=blank,blank,'User Input'!G7)</f>
        <v/>
      </c>
      <c r="H9" s="1" t="str">
        <f>IF('User Input'!H7=blank,blank,'User Input'!H7)</f>
        <v/>
      </c>
      <c r="I9" s="1" t="str">
        <f>IF('User Input'!I7=blank,blank,'User Input'!I7)</f>
        <v/>
      </c>
      <c r="J9" s="1" t="str">
        <f>IF('User Input'!J7=blank,blank,'User Input'!J7)</f>
        <v/>
      </c>
      <c r="K9" s="1" t="str">
        <f>IF('User Input'!K7=blank,blank,'User Input'!K7)</f>
        <v/>
      </c>
      <c r="L9" s="1" t="str">
        <f>IF('User Input'!L7=blank,blank,'User Input'!L7)</f>
        <v/>
      </c>
      <c r="M9" s="1" t="str">
        <f>IF('User Input'!M7=blank,blank,'User Input'!M7)</f>
        <v/>
      </c>
      <c r="N9" s="1" t="str">
        <f>IF('User Input'!N7=blank,blank,'User Input'!N7)</f>
        <v/>
      </c>
      <c r="O9" s="52"/>
      <c r="P9" s="118" t="str">
        <f>IF('User Input'!P7=blank,blank,'User Input'!P7)</f>
        <v/>
      </c>
      <c r="Q9" s="1" t="str">
        <f>IF('User Input'!Q7=blank,blank,'User Input'!Q7)</f>
        <v/>
      </c>
      <c r="R9" s="1" t="str">
        <f>IF('User Input'!R7=blank,blank,'User Input'!R7)</f>
        <v/>
      </c>
      <c r="S9" s="1" t="str">
        <f>IF('User Input'!S7=blank,blank,'User Input'!S7)</f>
        <v/>
      </c>
      <c r="T9" s="118" t="str">
        <f>IF(OR('User Input'!T7=blank,'User Input'!T7=0),blank,'User Input'!T7)</f>
        <v/>
      </c>
      <c r="U9" s="52"/>
      <c r="V9" s="1" t="str">
        <f>IF('User Input'!V7=blank,blank,'User Input'!V7)</f>
        <v/>
      </c>
      <c r="W9" s="1" t="str">
        <f>IF('User Input'!W7=blank,blank,'User Input'!W7)</f>
        <v/>
      </c>
      <c r="X9" s="1" t="str">
        <f>IF('User Input'!X7=blank,blank,'User Input'!X7)</f>
        <v/>
      </c>
      <c r="Y9" s="1" t="str">
        <f>IF(E9=blank,blank,'User Input'!Y7)</f>
        <v/>
      </c>
      <c r="Z9" s="1" t="str">
        <f>IF('User Input'!Z7=blank,blank,'User Input'!Z7)</f>
        <v/>
      </c>
      <c r="AA9" s="1" t="str">
        <f>IF('User Input'!AB7=blank,blank,'User Input'!AB7)</f>
        <v/>
      </c>
      <c r="AB9" s="1" t="str">
        <f>IF('User Input'!AC7=blank,blank,'User Input'!AC7)</f>
        <v/>
      </c>
      <c r="AC9" s="1" t="str">
        <f>IF(E9=blank,blank,'User Input'!AD7)</f>
        <v/>
      </c>
      <c r="AD9" s="52"/>
      <c r="AE9" s="117" t="str">
        <f>IF('User Input'!AF7=blank,blank,'User Input'!AF7)</f>
        <v/>
      </c>
      <c r="AF9" s="117" t="str">
        <f>IF('User Input'!AG7=blank,blank,'User Input'!AG7)</f>
        <v/>
      </c>
      <c r="AG9" s="52"/>
      <c r="AH9" s="1" t="str">
        <f>IF('User Input'!AI7=blank,blank,'User Input'!AI7)</f>
        <v/>
      </c>
      <c r="AI9" s="1" t="str">
        <f>IF('User Input'!AJ7=blank,blank,'User Input'!AJ7)</f>
        <v/>
      </c>
      <c r="AJ9" s="1" t="str">
        <f>IF('User Input'!AK7=blank,blank,'User Input'!AK7)</f>
        <v/>
      </c>
      <c r="AK9" s="117" t="str">
        <f>IF('User Input'!AL7=blank,blank,'User Input'!AL7)</f>
        <v/>
      </c>
      <c r="AL9" s="1" t="str">
        <f>IF('User Input'!AM7=blank,blank,'User Input'!AM7)</f>
        <v/>
      </c>
      <c r="AM9" s="1" t="str">
        <f>IF('User Input'!AN7=blank,blank,'User Input'!AN7)</f>
        <v/>
      </c>
      <c r="AN9" s="1" t="str">
        <f>IF('User Input'!AO7=blank,blank,'User Input'!AO7)</f>
        <v/>
      </c>
      <c r="AO9" s="117" t="str">
        <f>IF('User Input'!AP7=blank,blank,'User Input'!AP7)</f>
        <v/>
      </c>
      <c r="AP9" s="1" t="str">
        <f>IF('User Input'!AQ7=blank,blank,'User Input'!AQ7)</f>
        <v/>
      </c>
      <c r="AQ9" s="1" t="str">
        <f>IF('User Input'!AR7=blank,blank,'User Input'!AR7)</f>
        <v/>
      </c>
      <c r="AR9" s="1" t="str">
        <f>IF('User Input'!AS7=blank,blank,'User Input'!AS7)</f>
        <v/>
      </c>
      <c r="AS9" s="117" t="str">
        <f>IF('User Input'!AT7=blank,blank,'User Input'!AT7)</f>
        <v/>
      </c>
      <c r="AT9" s="1" t="str">
        <f>IF('User Input'!AU7=blank,blank,'User Input'!AU7)</f>
        <v/>
      </c>
      <c r="AU9" s="52"/>
      <c r="AV9" s="1" t="str">
        <f>IF('User Input'!AW7=blank,blank,'User Input'!AW7)</f>
        <v/>
      </c>
      <c r="AW9" s="52"/>
      <c r="AX9" s="82" t="str">
        <f>IF(E9=blank,blank,IF(AV9=Err_1,Err_1,'Emission Calculations'!I7+'Emission Calculations'!J7))</f>
        <v/>
      </c>
      <c r="AY9" s="82" t="str">
        <f>IF(E9=blank,blank,IF(AV9=Err_1,Err_1,'Emission Calculations'!K7))</f>
        <v/>
      </c>
      <c r="AZ9" s="82" t="str">
        <f>IF(E9=blank,blank,IF(AV9=Err_1,Err_1,'Emission Calculations'!Q7))</f>
        <v/>
      </c>
      <c r="BA9" s="82" t="str">
        <f>IF(E9=blank,blank,IF(AV9=Err_1,Err_1,'Emission Calculations'!R7))</f>
        <v/>
      </c>
      <c r="BB9" s="82" t="str">
        <f>IF(E9=blank,blank,IF(AV9=Err_1,Err_1,'Emission Calculations'!T7))</f>
        <v/>
      </c>
      <c r="BC9" s="82" t="str">
        <f>IF(E9=blank,blank,IF(AV9=Err_1,Err_1,'Emission Calculations'!U7))</f>
        <v/>
      </c>
      <c r="BD9" s="115"/>
    </row>
    <row r="10" spans="1:56" ht="14.45" x14ac:dyDescent="0.3">
      <c r="A10" s="1" t="str">
        <f>IF('User Input'!A8=blank,blank,'User Input'!A8)</f>
        <v/>
      </c>
      <c r="B10" s="1" t="str">
        <f>IF('User Input'!B8=blank,blank,'User Input'!B8)</f>
        <v/>
      </c>
      <c r="C10" s="1" t="str">
        <f>IF('User Input'!C8=blank,blank,'User Input'!C8)</f>
        <v/>
      </c>
      <c r="D10" s="52"/>
      <c r="E10" s="1" t="str">
        <f>IF('User Input'!E8=blank,blank,'User Input'!E8)</f>
        <v/>
      </c>
      <c r="F10" s="52"/>
      <c r="G10" s="1" t="str">
        <f>IF('User Input'!G8=blank,blank,'User Input'!G8)</f>
        <v/>
      </c>
      <c r="H10" s="1" t="str">
        <f>IF('User Input'!H8=blank,blank,'User Input'!H8)</f>
        <v/>
      </c>
      <c r="I10" s="1" t="str">
        <f>IF('User Input'!I8=blank,blank,'User Input'!I8)</f>
        <v/>
      </c>
      <c r="J10" s="1" t="str">
        <f>IF('User Input'!J8=blank,blank,'User Input'!J8)</f>
        <v/>
      </c>
      <c r="K10" s="1" t="str">
        <f>IF('User Input'!K8=blank,blank,'User Input'!K8)</f>
        <v/>
      </c>
      <c r="L10" s="1" t="str">
        <f>IF('User Input'!L8=blank,blank,'User Input'!L8)</f>
        <v/>
      </c>
      <c r="M10" s="1" t="str">
        <f>IF('User Input'!M8=blank,blank,'User Input'!M8)</f>
        <v/>
      </c>
      <c r="N10" s="1" t="str">
        <f>IF('User Input'!N8=blank,blank,'User Input'!N8)</f>
        <v/>
      </c>
      <c r="O10" s="52"/>
      <c r="P10" s="118" t="str">
        <f>IF('User Input'!P8=blank,blank,'User Input'!P8)</f>
        <v/>
      </c>
      <c r="Q10" s="1" t="str">
        <f>IF('User Input'!Q8=blank,blank,'User Input'!Q8)</f>
        <v/>
      </c>
      <c r="R10" s="1" t="str">
        <f>IF('User Input'!R8=blank,blank,'User Input'!R8)</f>
        <v/>
      </c>
      <c r="S10" s="1" t="str">
        <f>IF('User Input'!S8=blank,blank,'User Input'!S8)</f>
        <v/>
      </c>
      <c r="T10" s="118" t="str">
        <f>IF(OR('User Input'!T8=blank,'User Input'!T8=0),blank,'User Input'!T8)</f>
        <v/>
      </c>
      <c r="U10" s="52"/>
      <c r="V10" s="1" t="str">
        <f>IF('User Input'!V8=blank,blank,'User Input'!V8)</f>
        <v/>
      </c>
      <c r="W10" s="1" t="str">
        <f>IF('User Input'!W8=blank,blank,'User Input'!W8)</f>
        <v/>
      </c>
      <c r="X10" s="1" t="str">
        <f>IF('User Input'!X8=blank,blank,'User Input'!X8)</f>
        <v/>
      </c>
      <c r="Y10" s="1" t="str">
        <f>IF(E10=blank,blank,'User Input'!Y8)</f>
        <v/>
      </c>
      <c r="Z10" s="1" t="str">
        <f>IF('User Input'!Z8=blank,blank,'User Input'!Z8)</f>
        <v/>
      </c>
      <c r="AA10" s="1" t="str">
        <f>IF('User Input'!AB8=blank,blank,'User Input'!AB8)</f>
        <v/>
      </c>
      <c r="AB10" s="1" t="str">
        <f>IF('User Input'!AC8=blank,blank,'User Input'!AC8)</f>
        <v/>
      </c>
      <c r="AC10" s="1" t="str">
        <f>IF(E10=blank,blank,'User Input'!AD8)</f>
        <v/>
      </c>
      <c r="AD10" s="52"/>
      <c r="AE10" s="117" t="str">
        <f>IF('User Input'!AF8=blank,blank,'User Input'!AF8)</f>
        <v/>
      </c>
      <c r="AF10" s="117" t="str">
        <f>IF('User Input'!AG8=blank,blank,'User Input'!AG8)</f>
        <v/>
      </c>
      <c r="AG10" s="52"/>
      <c r="AH10" s="1" t="str">
        <f>IF('User Input'!AI8=blank,blank,'User Input'!AI8)</f>
        <v/>
      </c>
      <c r="AI10" s="1" t="str">
        <f>IF('User Input'!AJ8=blank,blank,'User Input'!AJ8)</f>
        <v/>
      </c>
      <c r="AJ10" s="1" t="str">
        <f>IF('User Input'!AK8=blank,blank,'User Input'!AK8)</f>
        <v/>
      </c>
      <c r="AK10" s="117" t="str">
        <f>IF('User Input'!AL8=blank,blank,'User Input'!AL8)</f>
        <v/>
      </c>
      <c r="AL10" s="1" t="str">
        <f>IF('User Input'!AM8=blank,blank,'User Input'!AM8)</f>
        <v/>
      </c>
      <c r="AM10" s="1" t="str">
        <f>IF('User Input'!AN8=blank,blank,'User Input'!AN8)</f>
        <v/>
      </c>
      <c r="AN10" s="1" t="str">
        <f>IF('User Input'!AO8=blank,blank,'User Input'!AO8)</f>
        <v/>
      </c>
      <c r="AO10" s="117" t="str">
        <f>IF('User Input'!AP8=blank,blank,'User Input'!AP8)</f>
        <v/>
      </c>
      <c r="AP10" s="1" t="str">
        <f>IF('User Input'!AQ8=blank,blank,'User Input'!AQ8)</f>
        <v/>
      </c>
      <c r="AQ10" s="1" t="str">
        <f>IF('User Input'!AR8=blank,blank,'User Input'!AR8)</f>
        <v/>
      </c>
      <c r="AR10" s="1" t="str">
        <f>IF('User Input'!AS8=blank,blank,'User Input'!AS8)</f>
        <v/>
      </c>
      <c r="AS10" s="117" t="str">
        <f>IF('User Input'!AT8=blank,blank,'User Input'!AT8)</f>
        <v/>
      </c>
      <c r="AT10" s="1" t="str">
        <f>IF('User Input'!AU8=blank,blank,'User Input'!AU8)</f>
        <v/>
      </c>
      <c r="AU10" s="52"/>
      <c r="AV10" s="1" t="str">
        <f>IF('User Input'!AW8=blank,blank,'User Input'!AW8)</f>
        <v/>
      </c>
      <c r="AW10" s="52"/>
      <c r="AX10" s="82" t="str">
        <f>IF(E10=blank,blank,IF(AV10=Err_1,Err_1,'Emission Calculations'!I8+'Emission Calculations'!J8))</f>
        <v/>
      </c>
      <c r="AY10" s="82" t="str">
        <f>IF(E10=blank,blank,IF(AV10=Err_1,Err_1,'Emission Calculations'!K8))</f>
        <v/>
      </c>
      <c r="AZ10" s="82" t="str">
        <f>IF(E10=blank,blank,IF(AV10=Err_1,Err_1,'Emission Calculations'!Q8))</f>
        <v/>
      </c>
      <c r="BA10" s="82" t="str">
        <f>IF(E10=blank,blank,IF(AV10=Err_1,Err_1,'Emission Calculations'!R8))</f>
        <v/>
      </c>
      <c r="BB10" s="82" t="str">
        <f>IF(E10=blank,blank,IF(AV10=Err_1,Err_1,'Emission Calculations'!T8))</f>
        <v/>
      </c>
      <c r="BC10" s="82" t="str">
        <f>IF(E10=blank,blank,IF(AV10=Err_1,Err_1,'Emission Calculations'!U8))</f>
        <v/>
      </c>
      <c r="BD10" s="115"/>
    </row>
    <row r="11" spans="1:56" ht="14.45" x14ac:dyDescent="0.3">
      <c r="A11" s="1" t="str">
        <f>IF('User Input'!A9=blank,blank,'User Input'!A9)</f>
        <v/>
      </c>
      <c r="B11" s="1" t="str">
        <f>IF('User Input'!B9=blank,blank,'User Input'!B9)</f>
        <v/>
      </c>
      <c r="C11" s="1" t="str">
        <f>IF('User Input'!C9=blank,blank,'User Input'!C9)</f>
        <v/>
      </c>
      <c r="D11" s="52"/>
      <c r="E11" s="1" t="str">
        <f>IF('User Input'!E9=blank,blank,'User Input'!E9)</f>
        <v/>
      </c>
      <c r="F11" s="52"/>
      <c r="G11" s="1" t="str">
        <f>IF('User Input'!G9=blank,blank,'User Input'!G9)</f>
        <v/>
      </c>
      <c r="H11" s="1" t="str">
        <f>IF('User Input'!H9=blank,blank,'User Input'!H9)</f>
        <v/>
      </c>
      <c r="I11" s="1" t="str">
        <f>IF('User Input'!I9=blank,blank,'User Input'!I9)</f>
        <v/>
      </c>
      <c r="J11" s="1" t="str">
        <f>IF('User Input'!J9=blank,blank,'User Input'!J9)</f>
        <v/>
      </c>
      <c r="K11" s="1" t="str">
        <f>IF('User Input'!K9=blank,blank,'User Input'!K9)</f>
        <v/>
      </c>
      <c r="L11" s="1" t="str">
        <f>IF('User Input'!L9=blank,blank,'User Input'!L9)</f>
        <v/>
      </c>
      <c r="M11" s="1" t="str">
        <f>IF('User Input'!M9=blank,blank,'User Input'!M9)</f>
        <v/>
      </c>
      <c r="N11" s="1" t="str">
        <f>IF('User Input'!N9=blank,blank,'User Input'!N9)</f>
        <v/>
      </c>
      <c r="O11" s="52"/>
      <c r="P11" s="118" t="str">
        <f>IF('User Input'!P9=blank,blank,'User Input'!P9)</f>
        <v/>
      </c>
      <c r="Q11" s="1" t="str">
        <f>IF('User Input'!Q9=blank,blank,'User Input'!Q9)</f>
        <v/>
      </c>
      <c r="R11" s="1" t="str">
        <f>IF('User Input'!R9=blank,blank,'User Input'!R9)</f>
        <v/>
      </c>
      <c r="S11" s="1" t="str">
        <f>IF('User Input'!S9=blank,blank,'User Input'!S9)</f>
        <v/>
      </c>
      <c r="T11" s="118" t="str">
        <f>IF(OR('User Input'!T9=blank,'User Input'!T9=0),blank,'User Input'!T9)</f>
        <v/>
      </c>
      <c r="U11" s="52"/>
      <c r="V11" s="1" t="str">
        <f>IF('User Input'!V9=blank,blank,'User Input'!V9)</f>
        <v/>
      </c>
      <c r="W11" s="1" t="str">
        <f>IF('User Input'!W9=blank,blank,'User Input'!W9)</f>
        <v/>
      </c>
      <c r="X11" s="1" t="str">
        <f>IF('User Input'!X9=blank,blank,'User Input'!X9)</f>
        <v/>
      </c>
      <c r="Y11" s="1" t="str">
        <f>IF(E11=blank,blank,'User Input'!Y9)</f>
        <v/>
      </c>
      <c r="Z11" s="1" t="str">
        <f>IF('User Input'!Z9=blank,blank,'User Input'!Z9)</f>
        <v/>
      </c>
      <c r="AA11" s="1" t="str">
        <f>IF('User Input'!AB9=blank,blank,'User Input'!AB9)</f>
        <v/>
      </c>
      <c r="AB11" s="1" t="str">
        <f>IF('User Input'!AC9=blank,blank,'User Input'!AC9)</f>
        <v/>
      </c>
      <c r="AC11" s="1" t="str">
        <f>IF(E11=blank,blank,'User Input'!AD9)</f>
        <v/>
      </c>
      <c r="AD11" s="52"/>
      <c r="AE11" s="117" t="str">
        <f>IF('User Input'!AF9=blank,blank,'User Input'!AF9)</f>
        <v/>
      </c>
      <c r="AF11" s="117" t="str">
        <f>IF('User Input'!AG9=blank,blank,'User Input'!AG9)</f>
        <v/>
      </c>
      <c r="AG11" s="52"/>
      <c r="AH11" s="1" t="str">
        <f>IF('User Input'!AI9=blank,blank,'User Input'!AI9)</f>
        <v/>
      </c>
      <c r="AI11" s="1" t="str">
        <f>IF('User Input'!AJ9=blank,blank,'User Input'!AJ9)</f>
        <v/>
      </c>
      <c r="AJ11" s="1" t="str">
        <f>IF('User Input'!AK9=blank,blank,'User Input'!AK9)</f>
        <v/>
      </c>
      <c r="AK11" s="117" t="str">
        <f>IF('User Input'!AL9=blank,blank,'User Input'!AL9)</f>
        <v/>
      </c>
      <c r="AL11" s="1" t="str">
        <f>IF('User Input'!AM9=blank,blank,'User Input'!AM9)</f>
        <v/>
      </c>
      <c r="AM11" s="1" t="str">
        <f>IF('User Input'!AN9=blank,blank,'User Input'!AN9)</f>
        <v/>
      </c>
      <c r="AN11" s="1" t="str">
        <f>IF('User Input'!AO9=blank,blank,'User Input'!AO9)</f>
        <v/>
      </c>
      <c r="AO11" s="117" t="str">
        <f>IF('User Input'!AP9=blank,blank,'User Input'!AP9)</f>
        <v/>
      </c>
      <c r="AP11" s="1" t="str">
        <f>IF('User Input'!AQ9=blank,blank,'User Input'!AQ9)</f>
        <v/>
      </c>
      <c r="AQ11" s="1" t="str">
        <f>IF('User Input'!AR9=blank,blank,'User Input'!AR9)</f>
        <v/>
      </c>
      <c r="AR11" s="1" t="str">
        <f>IF('User Input'!AS9=blank,blank,'User Input'!AS9)</f>
        <v/>
      </c>
      <c r="AS11" s="117" t="str">
        <f>IF('User Input'!AT9=blank,blank,'User Input'!AT9)</f>
        <v/>
      </c>
      <c r="AT11" s="1" t="str">
        <f>IF('User Input'!AU9=blank,blank,'User Input'!AU9)</f>
        <v/>
      </c>
      <c r="AU11" s="52"/>
      <c r="AV11" s="1" t="str">
        <f>IF('User Input'!AW9=blank,blank,'User Input'!AW9)</f>
        <v/>
      </c>
      <c r="AW11" s="52"/>
      <c r="AX11" s="82" t="str">
        <f>IF(E11=blank,blank,IF(AV11=Err_1,Err_1,'Emission Calculations'!I9+'Emission Calculations'!J9))</f>
        <v/>
      </c>
      <c r="AY11" s="82" t="str">
        <f>IF(E11=blank,blank,IF(AV11=Err_1,Err_1,'Emission Calculations'!K9))</f>
        <v/>
      </c>
      <c r="AZ11" s="82" t="str">
        <f>IF(E11=blank,blank,IF(AV11=Err_1,Err_1,'Emission Calculations'!Q9))</f>
        <v/>
      </c>
      <c r="BA11" s="82" t="str">
        <f>IF(E11=blank,blank,IF(AV11=Err_1,Err_1,'Emission Calculations'!R9))</f>
        <v/>
      </c>
      <c r="BB11" s="82" t="str">
        <f>IF(E11=blank,blank,IF(AV11=Err_1,Err_1,'Emission Calculations'!T9))</f>
        <v/>
      </c>
      <c r="BC11" s="82" t="str">
        <f>IF(E11=blank,blank,IF(AV11=Err_1,Err_1,'Emission Calculations'!U9))</f>
        <v/>
      </c>
      <c r="BD11" s="115"/>
    </row>
    <row r="12" spans="1:56" ht="14.45" x14ac:dyDescent="0.3">
      <c r="A12" s="1" t="str">
        <f>IF('User Input'!A10=blank,blank,'User Input'!A10)</f>
        <v/>
      </c>
      <c r="B12" s="1" t="str">
        <f>IF('User Input'!B10=blank,blank,'User Input'!B10)</f>
        <v/>
      </c>
      <c r="C12" s="1" t="str">
        <f>IF('User Input'!C10=blank,blank,'User Input'!C10)</f>
        <v/>
      </c>
      <c r="D12" s="52"/>
      <c r="E12" s="1" t="str">
        <f>IF('User Input'!E10=blank,blank,'User Input'!E10)</f>
        <v/>
      </c>
      <c r="F12" s="52"/>
      <c r="G12" s="1" t="str">
        <f>IF('User Input'!G10=blank,blank,'User Input'!G10)</f>
        <v/>
      </c>
      <c r="H12" s="1" t="str">
        <f>IF('User Input'!H10=blank,blank,'User Input'!H10)</f>
        <v/>
      </c>
      <c r="I12" s="1" t="str">
        <f>IF('User Input'!I10=blank,blank,'User Input'!I10)</f>
        <v/>
      </c>
      <c r="J12" s="1" t="str">
        <f>IF('User Input'!J10=blank,blank,'User Input'!J10)</f>
        <v/>
      </c>
      <c r="K12" s="1" t="str">
        <f>IF('User Input'!K10=blank,blank,'User Input'!K10)</f>
        <v/>
      </c>
      <c r="L12" s="1" t="str">
        <f>IF('User Input'!L10=blank,blank,'User Input'!L10)</f>
        <v/>
      </c>
      <c r="M12" s="1" t="str">
        <f>IF('User Input'!M10=blank,blank,'User Input'!M10)</f>
        <v/>
      </c>
      <c r="N12" s="1" t="str">
        <f>IF('User Input'!N10=blank,blank,'User Input'!N10)</f>
        <v/>
      </c>
      <c r="O12" s="52"/>
      <c r="P12" s="118" t="str">
        <f>IF('User Input'!P10=blank,blank,'User Input'!P10)</f>
        <v/>
      </c>
      <c r="Q12" s="1" t="str">
        <f>IF('User Input'!Q10=blank,blank,'User Input'!Q10)</f>
        <v/>
      </c>
      <c r="R12" s="1" t="str">
        <f>IF('User Input'!R10=blank,blank,'User Input'!R10)</f>
        <v/>
      </c>
      <c r="S12" s="1" t="str">
        <f>IF('User Input'!S10=blank,blank,'User Input'!S10)</f>
        <v/>
      </c>
      <c r="T12" s="118" t="str">
        <f>IF(OR('User Input'!T10=blank,'User Input'!T10=0),blank,'User Input'!T10)</f>
        <v/>
      </c>
      <c r="U12" s="52"/>
      <c r="V12" s="1" t="str">
        <f>IF('User Input'!V10=blank,blank,'User Input'!V10)</f>
        <v/>
      </c>
      <c r="W12" s="1" t="str">
        <f>IF('User Input'!W10=blank,blank,'User Input'!W10)</f>
        <v/>
      </c>
      <c r="X12" s="1" t="str">
        <f>IF('User Input'!X10=blank,blank,'User Input'!X10)</f>
        <v/>
      </c>
      <c r="Y12" s="1" t="str">
        <f>IF(E12=blank,blank,'User Input'!Y10)</f>
        <v/>
      </c>
      <c r="Z12" s="1" t="str">
        <f>IF('User Input'!Z10=blank,blank,'User Input'!Z10)</f>
        <v/>
      </c>
      <c r="AA12" s="1" t="str">
        <f>IF('User Input'!AB10=blank,blank,'User Input'!AB10)</f>
        <v/>
      </c>
      <c r="AB12" s="1" t="str">
        <f>IF('User Input'!AC10=blank,blank,'User Input'!AC10)</f>
        <v/>
      </c>
      <c r="AC12" s="1" t="str">
        <f>IF(E12=blank,blank,'User Input'!AD10)</f>
        <v/>
      </c>
      <c r="AD12" s="52"/>
      <c r="AE12" s="117" t="str">
        <f>IF('User Input'!AF10=blank,blank,'User Input'!AF10)</f>
        <v/>
      </c>
      <c r="AF12" s="117" t="str">
        <f>IF('User Input'!AG10=blank,blank,'User Input'!AG10)</f>
        <v/>
      </c>
      <c r="AG12" s="52"/>
      <c r="AH12" s="1" t="str">
        <f>IF('User Input'!AI10=blank,blank,'User Input'!AI10)</f>
        <v/>
      </c>
      <c r="AI12" s="1" t="str">
        <f>IF('User Input'!AJ10=blank,blank,'User Input'!AJ10)</f>
        <v/>
      </c>
      <c r="AJ12" s="1" t="str">
        <f>IF('User Input'!AK10=blank,blank,'User Input'!AK10)</f>
        <v/>
      </c>
      <c r="AK12" s="117" t="str">
        <f>IF('User Input'!AL10=blank,blank,'User Input'!AL10)</f>
        <v/>
      </c>
      <c r="AL12" s="1" t="str">
        <f>IF('User Input'!AM10=blank,blank,'User Input'!AM10)</f>
        <v/>
      </c>
      <c r="AM12" s="1" t="str">
        <f>IF('User Input'!AN10=blank,blank,'User Input'!AN10)</f>
        <v/>
      </c>
      <c r="AN12" s="1" t="str">
        <f>IF('User Input'!AO10=blank,blank,'User Input'!AO10)</f>
        <v/>
      </c>
      <c r="AO12" s="117" t="str">
        <f>IF('User Input'!AP10=blank,blank,'User Input'!AP10)</f>
        <v/>
      </c>
      <c r="AP12" s="1" t="str">
        <f>IF('User Input'!AQ10=blank,blank,'User Input'!AQ10)</f>
        <v/>
      </c>
      <c r="AQ12" s="1" t="str">
        <f>IF('User Input'!AR10=blank,blank,'User Input'!AR10)</f>
        <v/>
      </c>
      <c r="AR12" s="1" t="str">
        <f>IF('User Input'!AS10=blank,blank,'User Input'!AS10)</f>
        <v/>
      </c>
      <c r="AS12" s="117" t="str">
        <f>IF('User Input'!AT10=blank,blank,'User Input'!AT10)</f>
        <v/>
      </c>
      <c r="AT12" s="1" t="str">
        <f>IF('User Input'!AU10=blank,blank,'User Input'!AU10)</f>
        <v/>
      </c>
      <c r="AU12" s="52"/>
      <c r="AV12" s="1" t="str">
        <f>IF('User Input'!AW10=blank,blank,'User Input'!AW10)</f>
        <v/>
      </c>
      <c r="AW12" s="52"/>
      <c r="AX12" s="82" t="str">
        <f>IF(E12=blank,blank,IF(AV12=Err_1,Err_1,'Emission Calculations'!I10+'Emission Calculations'!J10))</f>
        <v/>
      </c>
      <c r="AY12" s="82" t="str">
        <f>IF(E12=blank,blank,IF(AV12=Err_1,Err_1,'Emission Calculations'!K10))</f>
        <v/>
      </c>
      <c r="AZ12" s="82" t="str">
        <f>IF(E12=blank,blank,IF(AV12=Err_1,Err_1,'Emission Calculations'!Q10))</f>
        <v/>
      </c>
      <c r="BA12" s="82" t="str">
        <f>IF(E12=blank,blank,IF(AV12=Err_1,Err_1,'Emission Calculations'!R10))</f>
        <v/>
      </c>
      <c r="BB12" s="82" t="str">
        <f>IF(E12=blank,blank,IF(AV12=Err_1,Err_1,'Emission Calculations'!T10))</f>
        <v/>
      </c>
      <c r="BC12" s="82" t="str">
        <f>IF(E12=blank,blank,IF(AV12=Err_1,Err_1,'Emission Calculations'!U10))</f>
        <v/>
      </c>
      <c r="BD12" s="115"/>
    </row>
    <row r="13" spans="1:56" ht="14.45" x14ac:dyDescent="0.3">
      <c r="A13" s="1" t="str">
        <f>IF('User Input'!A11=blank,blank,'User Input'!A11)</f>
        <v/>
      </c>
      <c r="B13" s="1" t="str">
        <f>IF('User Input'!B11=blank,blank,'User Input'!B11)</f>
        <v/>
      </c>
      <c r="C13" s="1" t="str">
        <f>IF('User Input'!C11=blank,blank,'User Input'!C11)</f>
        <v/>
      </c>
      <c r="D13" s="52"/>
      <c r="E13" s="1" t="str">
        <f>IF('User Input'!E11=blank,blank,'User Input'!E11)</f>
        <v/>
      </c>
      <c r="F13" s="52"/>
      <c r="G13" s="1" t="str">
        <f>IF('User Input'!G11=blank,blank,'User Input'!G11)</f>
        <v/>
      </c>
      <c r="H13" s="1" t="str">
        <f>IF('User Input'!H11=blank,blank,'User Input'!H11)</f>
        <v/>
      </c>
      <c r="I13" s="1" t="str">
        <f>IF('User Input'!I11=blank,blank,'User Input'!I11)</f>
        <v/>
      </c>
      <c r="J13" s="1" t="str">
        <f>IF('User Input'!J11=blank,blank,'User Input'!J11)</f>
        <v/>
      </c>
      <c r="K13" s="1" t="str">
        <f>IF('User Input'!K11=blank,blank,'User Input'!K11)</f>
        <v/>
      </c>
      <c r="L13" s="1" t="str">
        <f>IF('User Input'!L11=blank,blank,'User Input'!L11)</f>
        <v/>
      </c>
      <c r="M13" s="1" t="str">
        <f>IF('User Input'!M11=blank,blank,'User Input'!M11)</f>
        <v/>
      </c>
      <c r="N13" s="1" t="str">
        <f>IF('User Input'!N11=blank,blank,'User Input'!N11)</f>
        <v/>
      </c>
      <c r="O13" s="52"/>
      <c r="P13" s="118" t="str">
        <f>IF('User Input'!P11=blank,blank,'User Input'!P11)</f>
        <v/>
      </c>
      <c r="Q13" s="1" t="str">
        <f>IF('User Input'!Q11=blank,blank,'User Input'!Q11)</f>
        <v/>
      </c>
      <c r="R13" s="1" t="str">
        <f>IF('User Input'!R11=blank,blank,'User Input'!R11)</f>
        <v/>
      </c>
      <c r="S13" s="1" t="str">
        <f>IF('User Input'!S11=blank,blank,'User Input'!S11)</f>
        <v/>
      </c>
      <c r="T13" s="118" t="str">
        <f>IF(OR('User Input'!T11=blank,'User Input'!T11=0),blank,'User Input'!T11)</f>
        <v/>
      </c>
      <c r="U13" s="52"/>
      <c r="V13" s="1" t="str">
        <f>IF('User Input'!V11=blank,blank,'User Input'!V11)</f>
        <v/>
      </c>
      <c r="W13" s="1" t="str">
        <f>IF('User Input'!W11=blank,blank,'User Input'!W11)</f>
        <v/>
      </c>
      <c r="X13" s="1" t="str">
        <f>IF('User Input'!X11=blank,blank,'User Input'!X11)</f>
        <v/>
      </c>
      <c r="Y13" s="1" t="str">
        <f>IF(E13=blank,blank,'User Input'!Y11)</f>
        <v/>
      </c>
      <c r="Z13" s="1" t="str">
        <f>IF('User Input'!Z11=blank,blank,'User Input'!Z11)</f>
        <v/>
      </c>
      <c r="AA13" s="1" t="str">
        <f>IF('User Input'!AB11=blank,blank,'User Input'!AB11)</f>
        <v/>
      </c>
      <c r="AB13" s="1" t="str">
        <f>IF('User Input'!AC11=blank,blank,'User Input'!AC11)</f>
        <v/>
      </c>
      <c r="AC13" s="1" t="str">
        <f>IF(E13=blank,blank,'User Input'!AD11)</f>
        <v/>
      </c>
      <c r="AD13" s="52"/>
      <c r="AE13" s="117" t="str">
        <f>IF('User Input'!AF11=blank,blank,'User Input'!AF11)</f>
        <v/>
      </c>
      <c r="AF13" s="117" t="str">
        <f>IF('User Input'!AG11=blank,blank,'User Input'!AG11)</f>
        <v/>
      </c>
      <c r="AG13" s="52"/>
      <c r="AH13" s="1" t="str">
        <f>IF('User Input'!AI11=blank,blank,'User Input'!AI11)</f>
        <v/>
      </c>
      <c r="AI13" s="1" t="str">
        <f>IF('User Input'!AJ11=blank,blank,'User Input'!AJ11)</f>
        <v/>
      </c>
      <c r="AJ13" s="1" t="str">
        <f>IF('User Input'!AK11=blank,blank,'User Input'!AK11)</f>
        <v/>
      </c>
      <c r="AK13" s="117" t="str">
        <f>IF('User Input'!AL11=blank,blank,'User Input'!AL11)</f>
        <v/>
      </c>
      <c r="AL13" s="1" t="str">
        <f>IF('User Input'!AM11=blank,blank,'User Input'!AM11)</f>
        <v/>
      </c>
      <c r="AM13" s="1" t="str">
        <f>IF('User Input'!AN11=blank,blank,'User Input'!AN11)</f>
        <v/>
      </c>
      <c r="AN13" s="1" t="str">
        <f>IF('User Input'!AO11=blank,blank,'User Input'!AO11)</f>
        <v/>
      </c>
      <c r="AO13" s="117" t="str">
        <f>IF('User Input'!AP11=blank,blank,'User Input'!AP11)</f>
        <v/>
      </c>
      <c r="AP13" s="1" t="str">
        <f>IF('User Input'!AQ11=blank,blank,'User Input'!AQ11)</f>
        <v/>
      </c>
      <c r="AQ13" s="1" t="str">
        <f>IF('User Input'!AR11=blank,blank,'User Input'!AR11)</f>
        <v/>
      </c>
      <c r="AR13" s="1" t="str">
        <f>IF('User Input'!AS11=blank,blank,'User Input'!AS11)</f>
        <v/>
      </c>
      <c r="AS13" s="117" t="str">
        <f>IF('User Input'!AT11=blank,blank,'User Input'!AT11)</f>
        <v/>
      </c>
      <c r="AT13" s="1" t="str">
        <f>IF('User Input'!AU11=blank,blank,'User Input'!AU11)</f>
        <v/>
      </c>
      <c r="AU13" s="52"/>
      <c r="AV13" s="1" t="str">
        <f>IF('User Input'!AW11=blank,blank,'User Input'!AW11)</f>
        <v/>
      </c>
      <c r="AW13" s="52"/>
      <c r="AX13" s="82" t="str">
        <f>IF(E13=blank,blank,IF(AV13=Err_1,Err_1,'Emission Calculations'!I11+'Emission Calculations'!J11))</f>
        <v/>
      </c>
      <c r="AY13" s="82" t="str">
        <f>IF(E13=blank,blank,IF(AV13=Err_1,Err_1,'Emission Calculations'!K11))</f>
        <v/>
      </c>
      <c r="AZ13" s="82" t="str">
        <f>IF(E13=blank,blank,IF(AV13=Err_1,Err_1,'Emission Calculations'!Q11))</f>
        <v/>
      </c>
      <c r="BA13" s="82" t="str">
        <f>IF(E13=blank,blank,IF(AV13=Err_1,Err_1,'Emission Calculations'!R11))</f>
        <v/>
      </c>
      <c r="BB13" s="82" t="str">
        <f>IF(E13=blank,blank,IF(AV13=Err_1,Err_1,'Emission Calculations'!T11))</f>
        <v/>
      </c>
      <c r="BC13" s="82" t="str">
        <f>IF(E13=blank,blank,IF(AV13=Err_1,Err_1,'Emission Calculations'!U11))</f>
        <v/>
      </c>
      <c r="BD13" s="115"/>
    </row>
    <row r="14" spans="1:56" ht="14.45" x14ac:dyDescent="0.3">
      <c r="A14" s="1" t="str">
        <f>IF('User Input'!A12=blank,blank,'User Input'!A12)</f>
        <v/>
      </c>
      <c r="B14" s="1" t="str">
        <f>IF('User Input'!B12=blank,blank,'User Input'!B12)</f>
        <v/>
      </c>
      <c r="C14" s="1" t="str">
        <f>IF('User Input'!C12=blank,blank,'User Input'!C12)</f>
        <v/>
      </c>
      <c r="D14" s="52"/>
      <c r="E14" s="1" t="str">
        <f>IF('User Input'!E12=blank,blank,'User Input'!E12)</f>
        <v/>
      </c>
      <c r="F14" s="52"/>
      <c r="G14" s="1" t="str">
        <f>IF('User Input'!G12=blank,blank,'User Input'!G12)</f>
        <v/>
      </c>
      <c r="H14" s="1" t="str">
        <f>IF('User Input'!H12=blank,blank,'User Input'!H12)</f>
        <v/>
      </c>
      <c r="I14" s="1" t="str">
        <f>IF('User Input'!I12=blank,blank,'User Input'!I12)</f>
        <v/>
      </c>
      <c r="J14" s="1" t="str">
        <f>IF('User Input'!J12=blank,blank,'User Input'!J12)</f>
        <v/>
      </c>
      <c r="K14" s="1" t="str">
        <f>IF('User Input'!K12=blank,blank,'User Input'!K12)</f>
        <v/>
      </c>
      <c r="L14" s="1" t="str">
        <f>IF('User Input'!L12=blank,blank,'User Input'!L12)</f>
        <v/>
      </c>
      <c r="M14" s="1" t="str">
        <f>IF('User Input'!M12=blank,blank,'User Input'!M12)</f>
        <v/>
      </c>
      <c r="N14" s="1" t="str">
        <f>IF('User Input'!N12=blank,blank,'User Input'!N12)</f>
        <v/>
      </c>
      <c r="O14" s="52"/>
      <c r="P14" s="118" t="str">
        <f>IF('User Input'!P12=blank,blank,'User Input'!P12)</f>
        <v/>
      </c>
      <c r="Q14" s="1" t="str">
        <f>IF('User Input'!Q12=blank,blank,'User Input'!Q12)</f>
        <v/>
      </c>
      <c r="R14" s="1" t="str">
        <f>IF('User Input'!R12=blank,blank,'User Input'!R12)</f>
        <v/>
      </c>
      <c r="S14" s="1" t="str">
        <f>IF('User Input'!S12=blank,blank,'User Input'!S12)</f>
        <v/>
      </c>
      <c r="T14" s="118" t="str">
        <f>IF(OR('User Input'!T12=blank,'User Input'!T12=0),blank,'User Input'!T12)</f>
        <v/>
      </c>
      <c r="U14" s="52"/>
      <c r="V14" s="1" t="str">
        <f>IF('User Input'!V12=blank,blank,'User Input'!V12)</f>
        <v/>
      </c>
      <c r="W14" s="1" t="str">
        <f>IF('User Input'!W12=blank,blank,'User Input'!W12)</f>
        <v/>
      </c>
      <c r="X14" s="1" t="str">
        <f>IF('User Input'!X12=blank,blank,'User Input'!X12)</f>
        <v/>
      </c>
      <c r="Y14" s="1" t="str">
        <f>IF(E14=blank,blank,'User Input'!Y12)</f>
        <v/>
      </c>
      <c r="Z14" s="1" t="str">
        <f>IF('User Input'!Z12=blank,blank,'User Input'!Z12)</f>
        <v/>
      </c>
      <c r="AA14" s="1" t="str">
        <f>IF('User Input'!AB12=blank,blank,'User Input'!AB12)</f>
        <v/>
      </c>
      <c r="AB14" s="1" t="str">
        <f>IF('User Input'!AC12=blank,blank,'User Input'!AC12)</f>
        <v/>
      </c>
      <c r="AC14" s="1" t="str">
        <f>IF(E14=blank,blank,'User Input'!AD12)</f>
        <v/>
      </c>
      <c r="AD14" s="52"/>
      <c r="AE14" s="117" t="str">
        <f>IF('User Input'!AF12=blank,blank,'User Input'!AF12)</f>
        <v/>
      </c>
      <c r="AF14" s="117" t="str">
        <f>IF('User Input'!AG12=blank,blank,'User Input'!AG12)</f>
        <v/>
      </c>
      <c r="AG14" s="52"/>
      <c r="AH14" s="1" t="str">
        <f>IF('User Input'!AI12=blank,blank,'User Input'!AI12)</f>
        <v/>
      </c>
      <c r="AI14" s="1" t="str">
        <f>IF('User Input'!AJ12=blank,blank,'User Input'!AJ12)</f>
        <v/>
      </c>
      <c r="AJ14" s="1" t="str">
        <f>IF('User Input'!AK12=blank,blank,'User Input'!AK12)</f>
        <v/>
      </c>
      <c r="AK14" s="117" t="str">
        <f>IF('User Input'!AL12=blank,blank,'User Input'!AL12)</f>
        <v/>
      </c>
      <c r="AL14" s="1" t="str">
        <f>IF('User Input'!AM12=blank,blank,'User Input'!AM12)</f>
        <v/>
      </c>
      <c r="AM14" s="1" t="str">
        <f>IF('User Input'!AN12=blank,blank,'User Input'!AN12)</f>
        <v/>
      </c>
      <c r="AN14" s="1" t="str">
        <f>IF('User Input'!AO12=blank,blank,'User Input'!AO12)</f>
        <v/>
      </c>
      <c r="AO14" s="117" t="str">
        <f>IF('User Input'!AP12=blank,blank,'User Input'!AP12)</f>
        <v/>
      </c>
      <c r="AP14" s="1" t="str">
        <f>IF('User Input'!AQ12=blank,blank,'User Input'!AQ12)</f>
        <v/>
      </c>
      <c r="AQ14" s="1" t="str">
        <f>IF('User Input'!AR12=blank,blank,'User Input'!AR12)</f>
        <v/>
      </c>
      <c r="AR14" s="1" t="str">
        <f>IF('User Input'!AS12=blank,blank,'User Input'!AS12)</f>
        <v/>
      </c>
      <c r="AS14" s="117" t="str">
        <f>IF('User Input'!AT12=blank,blank,'User Input'!AT12)</f>
        <v/>
      </c>
      <c r="AT14" s="1" t="str">
        <f>IF('User Input'!AU12=blank,blank,'User Input'!AU12)</f>
        <v/>
      </c>
      <c r="AU14" s="52"/>
      <c r="AV14" s="1" t="str">
        <f>IF('User Input'!AW12=blank,blank,'User Input'!AW12)</f>
        <v/>
      </c>
      <c r="AW14" s="52"/>
      <c r="AX14" s="82" t="str">
        <f>IF(E14=blank,blank,IF(AV14=Err_1,Err_1,'Emission Calculations'!I12+'Emission Calculations'!J12))</f>
        <v/>
      </c>
      <c r="AY14" s="82" t="str">
        <f>IF(E14=blank,blank,IF(AV14=Err_1,Err_1,'Emission Calculations'!K12))</f>
        <v/>
      </c>
      <c r="AZ14" s="82" t="str">
        <f>IF(E14=blank,blank,IF(AV14=Err_1,Err_1,'Emission Calculations'!Q12))</f>
        <v/>
      </c>
      <c r="BA14" s="82" t="str">
        <f>IF(E14=blank,blank,IF(AV14=Err_1,Err_1,'Emission Calculations'!R12))</f>
        <v/>
      </c>
      <c r="BB14" s="82" t="str">
        <f>IF(E14=blank,blank,IF(AV14=Err_1,Err_1,'Emission Calculations'!T12))</f>
        <v/>
      </c>
      <c r="BC14" s="82" t="str">
        <f>IF(E14=blank,blank,IF(AV14=Err_1,Err_1,'Emission Calculations'!U12))</f>
        <v/>
      </c>
      <c r="BD14" s="115"/>
    </row>
    <row r="15" spans="1:56" ht="14.45" x14ac:dyDescent="0.3">
      <c r="A15" s="1" t="str">
        <f>IF('User Input'!A13=blank,blank,'User Input'!A13)</f>
        <v/>
      </c>
      <c r="B15" s="1" t="str">
        <f>IF('User Input'!B13=blank,blank,'User Input'!B13)</f>
        <v/>
      </c>
      <c r="C15" s="1" t="str">
        <f>IF('User Input'!C13=blank,blank,'User Input'!C13)</f>
        <v/>
      </c>
      <c r="D15" s="52"/>
      <c r="E15" s="1" t="str">
        <f>IF('User Input'!E13=blank,blank,'User Input'!E13)</f>
        <v/>
      </c>
      <c r="F15" s="52"/>
      <c r="G15" s="1" t="str">
        <f>IF('User Input'!G13=blank,blank,'User Input'!G13)</f>
        <v/>
      </c>
      <c r="H15" s="1" t="str">
        <f>IF('User Input'!H13=blank,blank,'User Input'!H13)</f>
        <v/>
      </c>
      <c r="I15" s="1" t="str">
        <f>IF('User Input'!I13=blank,blank,'User Input'!I13)</f>
        <v/>
      </c>
      <c r="J15" s="1" t="str">
        <f>IF('User Input'!J13=blank,blank,'User Input'!J13)</f>
        <v/>
      </c>
      <c r="K15" s="1" t="str">
        <f>IF('User Input'!K13=blank,blank,'User Input'!K13)</f>
        <v/>
      </c>
      <c r="L15" s="1" t="str">
        <f>IF('User Input'!L13=blank,blank,'User Input'!L13)</f>
        <v/>
      </c>
      <c r="M15" s="1" t="str">
        <f>IF('User Input'!M13=blank,blank,'User Input'!M13)</f>
        <v/>
      </c>
      <c r="N15" s="1" t="str">
        <f>IF('User Input'!N13=blank,blank,'User Input'!N13)</f>
        <v/>
      </c>
      <c r="O15" s="52"/>
      <c r="P15" s="118" t="str">
        <f>IF('User Input'!P13=blank,blank,'User Input'!P13)</f>
        <v/>
      </c>
      <c r="Q15" s="1" t="str">
        <f>IF('User Input'!Q13=blank,blank,'User Input'!Q13)</f>
        <v/>
      </c>
      <c r="R15" s="1" t="str">
        <f>IF('User Input'!R13=blank,blank,'User Input'!R13)</f>
        <v/>
      </c>
      <c r="S15" s="1" t="str">
        <f>IF('User Input'!S13=blank,blank,'User Input'!S13)</f>
        <v/>
      </c>
      <c r="T15" s="118" t="str">
        <f>IF(OR('User Input'!T13=blank,'User Input'!T13=0),blank,'User Input'!T13)</f>
        <v/>
      </c>
      <c r="U15" s="52"/>
      <c r="V15" s="1" t="str">
        <f>IF('User Input'!V13=blank,blank,'User Input'!V13)</f>
        <v/>
      </c>
      <c r="W15" s="1" t="str">
        <f>IF('User Input'!W13=blank,blank,'User Input'!W13)</f>
        <v/>
      </c>
      <c r="X15" s="1" t="str">
        <f>IF('User Input'!X13=blank,blank,'User Input'!X13)</f>
        <v/>
      </c>
      <c r="Y15" s="1" t="str">
        <f>IF(E15=blank,blank,'User Input'!Y13)</f>
        <v/>
      </c>
      <c r="Z15" s="1" t="str">
        <f>IF('User Input'!Z13=blank,blank,'User Input'!Z13)</f>
        <v/>
      </c>
      <c r="AA15" s="1" t="str">
        <f>IF('User Input'!AB13=blank,blank,'User Input'!AB13)</f>
        <v/>
      </c>
      <c r="AB15" s="1" t="str">
        <f>IF('User Input'!AC13=blank,blank,'User Input'!AC13)</f>
        <v/>
      </c>
      <c r="AC15" s="1" t="str">
        <f>IF(E15=blank,blank,'User Input'!AD13)</f>
        <v/>
      </c>
      <c r="AD15" s="52"/>
      <c r="AE15" s="117" t="str">
        <f>IF('User Input'!AF13=blank,blank,'User Input'!AF13)</f>
        <v/>
      </c>
      <c r="AF15" s="117" t="str">
        <f>IF('User Input'!AG13=blank,blank,'User Input'!AG13)</f>
        <v/>
      </c>
      <c r="AG15" s="52"/>
      <c r="AH15" s="1" t="str">
        <f>IF('User Input'!AI13=blank,blank,'User Input'!AI13)</f>
        <v/>
      </c>
      <c r="AI15" s="1" t="str">
        <f>IF('User Input'!AJ13=blank,blank,'User Input'!AJ13)</f>
        <v/>
      </c>
      <c r="AJ15" s="1" t="str">
        <f>IF('User Input'!AK13=blank,blank,'User Input'!AK13)</f>
        <v/>
      </c>
      <c r="AK15" s="117" t="str">
        <f>IF('User Input'!AL13=blank,blank,'User Input'!AL13)</f>
        <v/>
      </c>
      <c r="AL15" s="1" t="str">
        <f>IF('User Input'!AM13=blank,blank,'User Input'!AM13)</f>
        <v/>
      </c>
      <c r="AM15" s="1" t="str">
        <f>IF('User Input'!AN13=blank,blank,'User Input'!AN13)</f>
        <v/>
      </c>
      <c r="AN15" s="1" t="str">
        <f>IF('User Input'!AO13=blank,blank,'User Input'!AO13)</f>
        <v/>
      </c>
      <c r="AO15" s="117" t="str">
        <f>IF('User Input'!AP13=blank,blank,'User Input'!AP13)</f>
        <v/>
      </c>
      <c r="AP15" s="1" t="str">
        <f>IF('User Input'!AQ13=blank,blank,'User Input'!AQ13)</f>
        <v/>
      </c>
      <c r="AQ15" s="1" t="str">
        <f>IF('User Input'!AR13=blank,blank,'User Input'!AR13)</f>
        <v/>
      </c>
      <c r="AR15" s="1" t="str">
        <f>IF('User Input'!AS13=blank,blank,'User Input'!AS13)</f>
        <v/>
      </c>
      <c r="AS15" s="117" t="str">
        <f>IF('User Input'!AT13=blank,blank,'User Input'!AT13)</f>
        <v/>
      </c>
      <c r="AT15" s="1" t="str">
        <f>IF('User Input'!AU13=blank,blank,'User Input'!AU13)</f>
        <v/>
      </c>
      <c r="AU15" s="52"/>
      <c r="AV15" s="1" t="str">
        <f>IF('User Input'!AW13=blank,blank,'User Input'!AW13)</f>
        <v/>
      </c>
      <c r="AW15" s="52"/>
      <c r="AX15" s="82" t="str">
        <f>IF(E15=blank,blank,IF(AV15=Err_1,Err_1,'Emission Calculations'!I13+'Emission Calculations'!J13))</f>
        <v/>
      </c>
      <c r="AY15" s="82" t="str">
        <f>IF(E15=blank,blank,IF(AV15=Err_1,Err_1,'Emission Calculations'!K13))</f>
        <v/>
      </c>
      <c r="AZ15" s="82" t="str">
        <f>IF(E15=blank,blank,IF(AV15=Err_1,Err_1,'Emission Calculations'!Q13))</f>
        <v/>
      </c>
      <c r="BA15" s="82" t="str">
        <f>IF(E15=blank,blank,IF(AV15=Err_1,Err_1,'Emission Calculations'!R13))</f>
        <v/>
      </c>
      <c r="BB15" s="82" t="str">
        <f>IF(E15=blank,blank,IF(AV15=Err_1,Err_1,'Emission Calculations'!T13))</f>
        <v/>
      </c>
      <c r="BC15" s="82" t="str">
        <f>IF(E15=blank,blank,IF(AV15=Err_1,Err_1,'Emission Calculations'!U13))</f>
        <v/>
      </c>
      <c r="BD15" s="115"/>
    </row>
    <row r="16" spans="1:56" ht="14.45" x14ac:dyDescent="0.3">
      <c r="A16" s="1" t="str">
        <f>IF('User Input'!A14=blank,blank,'User Input'!A14)</f>
        <v/>
      </c>
      <c r="B16" s="1" t="str">
        <f>IF('User Input'!B14=blank,blank,'User Input'!B14)</f>
        <v/>
      </c>
      <c r="C16" s="1" t="str">
        <f>IF('User Input'!C14=blank,blank,'User Input'!C14)</f>
        <v/>
      </c>
      <c r="D16" s="52"/>
      <c r="E16" s="1" t="str">
        <f>IF('User Input'!E14=blank,blank,'User Input'!E14)</f>
        <v/>
      </c>
      <c r="F16" s="52"/>
      <c r="G16" s="1" t="str">
        <f>IF('User Input'!G14=blank,blank,'User Input'!G14)</f>
        <v/>
      </c>
      <c r="H16" s="1" t="str">
        <f>IF('User Input'!H14=blank,blank,'User Input'!H14)</f>
        <v/>
      </c>
      <c r="I16" s="1" t="str">
        <f>IF('User Input'!I14=blank,blank,'User Input'!I14)</f>
        <v/>
      </c>
      <c r="J16" s="1" t="str">
        <f>IF('User Input'!J14=blank,blank,'User Input'!J14)</f>
        <v/>
      </c>
      <c r="K16" s="1" t="str">
        <f>IF('User Input'!K14=blank,blank,'User Input'!K14)</f>
        <v/>
      </c>
      <c r="L16" s="1" t="str">
        <f>IF('User Input'!L14=blank,blank,'User Input'!L14)</f>
        <v/>
      </c>
      <c r="M16" s="1" t="str">
        <f>IF('User Input'!M14=blank,blank,'User Input'!M14)</f>
        <v/>
      </c>
      <c r="N16" s="1" t="str">
        <f>IF('User Input'!N14=blank,blank,'User Input'!N14)</f>
        <v/>
      </c>
      <c r="O16" s="52"/>
      <c r="P16" s="118" t="str">
        <f>IF('User Input'!P14=blank,blank,'User Input'!P14)</f>
        <v/>
      </c>
      <c r="Q16" s="1" t="str">
        <f>IF('User Input'!Q14=blank,blank,'User Input'!Q14)</f>
        <v/>
      </c>
      <c r="R16" s="1" t="str">
        <f>IF('User Input'!R14=blank,blank,'User Input'!R14)</f>
        <v/>
      </c>
      <c r="S16" s="1" t="str">
        <f>IF('User Input'!S14=blank,blank,'User Input'!S14)</f>
        <v/>
      </c>
      <c r="T16" s="118" t="str">
        <f>IF(OR('User Input'!T14=blank,'User Input'!T14=0),blank,'User Input'!T14)</f>
        <v/>
      </c>
      <c r="U16" s="52"/>
      <c r="V16" s="1" t="str">
        <f>IF('User Input'!V14=blank,blank,'User Input'!V14)</f>
        <v/>
      </c>
      <c r="W16" s="1" t="str">
        <f>IF('User Input'!W14=blank,blank,'User Input'!W14)</f>
        <v/>
      </c>
      <c r="X16" s="1" t="str">
        <f>IF('User Input'!X14=blank,blank,'User Input'!X14)</f>
        <v/>
      </c>
      <c r="Y16" s="1" t="str">
        <f>IF(E16=blank,blank,'User Input'!Y14)</f>
        <v/>
      </c>
      <c r="Z16" s="1" t="str">
        <f>IF('User Input'!Z14=blank,blank,'User Input'!Z14)</f>
        <v/>
      </c>
      <c r="AA16" s="1" t="str">
        <f>IF('User Input'!AB14=blank,blank,'User Input'!AB14)</f>
        <v/>
      </c>
      <c r="AB16" s="1" t="str">
        <f>IF('User Input'!AC14=blank,blank,'User Input'!AC14)</f>
        <v/>
      </c>
      <c r="AC16" s="1" t="str">
        <f>IF(E16=blank,blank,'User Input'!AD14)</f>
        <v/>
      </c>
      <c r="AD16" s="52"/>
      <c r="AE16" s="117" t="str">
        <f>IF('User Input'!AF14=blank,blank,'User Input'!AF14)</f>
        <v/>
      </c>
      <c r="AF16" s="117" t="str">
        <f>IF('User Input'!AG14=blank,blank,'User Input'!AG14)</f>
        <v/>
      </c>
      <c r="AG16" s="52"/>
      <c r="AH16" s="1" t="str">
        <f>IF('User Input'!AI14=blank,blank,'User Input'!AI14)</f>
        <v/>
      </c>
      <c r="AI16" s="1" t="str">
        <f>IF('User Input'!AJ14=blank,blank,'User Input'!AJ14)</f>
        <v/>
      </c>
      <c r="AJ16" s="1" t="str">
        <f>IF('User Input'!AK14=blank,blank,'User Input'!AK14)</f>
        <v/>
      </c>
      <c r="AK16" s="117" t="str">
        <f>IF('User Input'!AL14=blank,blank,'User Input'!AL14)</f>
        <v/>
      </c>
      <c r="AL16" s="1" t="str">
        <f>IF('User Input'!AM14=blank,blank,'User Input'!AM14)</f>
        <v/>
      </c>
      <c r="AM16" s="1" t="str">
        <f>IF('User Input'!AN14=blank,blank,'User Input'!AN14)</f>
        <v/>
      </c>
      <c r="AN16" s="1" t="str">
        <f>IF('User Input'!AO14=blank,blank,'User Input'!AO14)</f>
        <v/>
      </c>
      <c r="AO16" s="117" t="str">
        <f>IF('User Input'!AP14=blank,blank,'User Input'!AP14)</f>
        <v/>
      </c>
      <c r="AP16" s="1" t="str">
        <f>IF('User Input'!AQ14=blank,blank,'User Input'!AQ14)</f>
        <v/>
      </c>
      <c r="AQ16" s="1" t="str">
        <f>IF('User Input'!AR14=blank,blank,'User Input'!AR14)</f>
        <v/>
      </c>
      <c r="AR16" s="1" t="str">
        <f>IF('User Input'!AS14=blank,blank,'User Input'!AS14)</f>
        <v/>
      </c>
      <c r="AS16" s="117" t="str">
        <f>IF('User Input'!AT14=blank,blank,'User Input'!AT14)</f>
        <v/>
      </c>
      <c r="AT16" s="1" t="str">
        <f>IF('User Input'!AU14=blank,blank,'User Input'!AU14)</f>
        <v/>
      </c>
      <c r="AU16" s="52"/>
      <c r="AV16" s="1" t="str">
        <f>IF('User Input'!AW14=blank,blank,'User Input'!AW14)</f>
        <v/>
      </c>
      <c r="AW16" s="52"/>
      <c r="AX16" s="82" t="str">
        <f>IF(E16=blank,blank,IF(AV16=Err_1,Err_1,'Emission Calculations'!I14+'Emission Calculations'!J14))</f>
        <v/>
      </c>
      <c r="AY16" s="82" t="str">
        <f>IF(E16=blank,blank,IF(AV16=Err_1,Err_1,'Emission Calculations'!K14))</f>
        <v/>
      </c>
      <c r="AZ16" s="82" t="str">
        <f>IF(E16=blank,blank,IF(AV16=Err_1,Err_1,'Emission Calculations'!Q14))</f>
        <v/>
      </c>
      <c r="BA16" s="82" t="str">
        <f>IF(E16=blank,blank,IF(AV16=Err_1,Err_1,'Emission Calculations'!R14))</f>
        <v/>
      </c>
      <c r="BB16" s="82" t="str">
        <f>IF(E16=blank,blank,IF(AV16=Err_1,Err_1,'Emission Calculations'!T14))</f>
        <v/>
      </c>
      <c r="BC16" s="82" t="str">
        <f>IF(E16=blank,blank,IF(AV16=Err_1,Err_1,'Emission Calculations'!U14))</f>
        <v/>
      </c>
      <c r="BD16" s="115"/>
    </row>
    <row r="17" spans="1:56" x14ac:dyDescent="0.25">
      <c r="A17" s="1" t="str">
        <f>IF('User Input'!A15=blank,blank,'User Input'!A15)</f>
        <v/>
      </c>
      <c r="B17" s="1" t="str">
        <f>IF('User Input'!B15=blank,blank,'User Input'!B15)</f>
        <v/>
      </c>
      <c r="C17" s="1" t="str">
        <f>IF('User Input'!C15=blank,blank,'User Input'!C15)</f>
        <v/>
      </c>
      <c r="D17" s="52"/>
      <c r="E17" s="1" t="str">
        <f>IF('User Input'!E15=blank,blank,'User Input'!E15)</f>
        <v/>
      </c>
      <c r="F17" s="52"/>
      <c r="G17" s="1" t="str">
        <f>IF('User Input'!G15=blank,blank,'User Input'!G15)</f>
        <v/>
      </c>
      <c r="H17" s="1" t="str">
        <f>IF('User Input'!H15=blank,blank,'User Input'!H15)</f>
        <v/>
      </c>
      <c r="I17" s="1" t="str">
        <f>IF('User Input'!I15=blank,blank,'User Input'!I15)</f>
        <v/>
      </c>
      <c r="J17" s="1" t="str">
        <f>IF('User Input'!J15=blank,blank,'User Input'!J15)</f>
        <v/>
      </c>
      <c r="K17" s="1" t="str">
        <f>IF('User Input'!K15=blank,blank,'User Input'!K15)</f>
        <v/>
      </c>
      <c r="L17" s="1" t="str">
        <f>IF('User Input'!L15=blank,blank,'User Input'!L15)</f>
        <v/>
      </c>
      <c r="M17" s="1" t="str">
        <f>IF('User Input'!M15=blank,blank,'User Input'!M15)</f>
        <v/>
      </c>
      <c r="N17" s="1" t="str">
        <f>IF('User Input'!N15=blank,blank,'User Input'!N15)</f>
        <v/>
      </c>
      <c r="O17" s="52"/>
      <c r="P17" s="118" t="str">
        <f>IF('User Input'!P15=blank,blank,'User Input'!P15)</f>
        <v/>
      </c>
      <c r="Q17" s="1" t="str">
        <f>IF('User Input'!Q15=blank,blank,'User Input'!Q15)</f>
        <v/>
      </c>
      <c r="R17" s="1" t="str">
        <f>IF('User Input'!R15=blank,blank,'User Input'!R15)</f>
        <v/>
      </c>
      <c r="S17" s="1" t="str">
        <f>IF('User Input'!S15=blank,blank,'User Input'!S15)</f>
        <v/>
      </c>
      <c r="T17" s="118" t="str">
        <f>IF(OR('User Input'!T15=blank,'User Input'!T15=0),blank,'User Input'!T15)</f>
        <v/>
      </c>
      <c r="U17" s="52"/>
      <c r="V17" s="1" t="str">
        <f>IF('User Input'!V15=blank,blank,'User Input'!V15)</f>
        <v/>
      </c>
      <c r="W17" s="1" t="str">
        <f>IF('User Input'!W15=blank,blank,'User Input'!W15)</f>
        <v/>
      </c>
      <c r="X17" s="1" t="str">
        <f>IF('User Input'!X15=blank,blank,'User Input'!X15)</f>
        <v/>
      </c>
      <c r="Y17" s="1" t="str">
        <f>IF(E17=blank,blank,'User Input'!Y15)</f>
        <v/>
      </c>
      <c r="Z17" s="1" t="str">
        <f>IF('User Input'!Z15=blank,blank,'User Input'!Z15)</f>
        <v/>
      </c>
      <c r="AA17" s="1" t="str">
        <f>IF('User Input'!AB15=blank,blank,'User Input'!AB15)</f>
        <v/>
      </c>
      <c r="AB17" s="1" t="str">
        <f>IF('User Input'!AC15=blank,blank,'User Input'!AC15)</f>
        <v/>
      </c>
      <c r="AC17" s="1" t="str">
        <f>IF(E17=blank,blank,'User Input'!AD15)</f>
        <v/>
      </c>
      <c r="AD17" s="52"/>
      <c r="AE17" s="117" t="str">
        <f>IF('User Input'!AF15=blank,blank,'User Input'!AF15)</f>
        <v/>
      </c>
      <c r="AF17" s="117" t="str">
        <f>IF('User Input'!AG15=blank,blank,'User Input'!AG15)</f>
        <v/>
      </c>
      <c r="AG17" s="52"/>
      <c r="AH17" s="1" t="str">
        <f>IF('User Input'!AI15=blank,blank,'User Input'!AI15)</f>
        <v/>
      </c>
      <c r="AI17" s="1" t="str">
        <f>IF('User Input'!AJ15=blank,blank,'User Input'!AJ15)</f>
        <v/>
      </c>
      <c r="AJ17" s="1" t="str">
        <f>IF('User Input'!AK15=blank,blank,'User Input'!AK15)</f>
        <v/>
      </c>
      <c r="AK17" s="117" t="str">
        <f>IF('User Input'!AL15=blank,blank,'User Input'!AL15)</f>
        <v/>
      </c>
      <c r="AL17" s="1" t="str">
        <f>IF('User Input'!AM15=blank,blank,'User Input'!AM15)</f>
        <v/>
      </c>
      <c r="AM17" s="1" t="str">
        <f>IF('User Input'!AN15=blank,blank,'User Input'!AN15)</f>
        <v/>
      </c>
      <c r="AN17" s="1" t="str">
        <f>IF('User Input'!AO15=blank,blank,'User Input'!AO15)</f>
        <v/>
      </c>
      <c r="AO17" s="117" t="str">
        <f>IF('User Input'!AP15=blank,blank,'User Input'!AP15)</f>
        <v/>
      </c>
      <c r="AP17" s="1" t="str">
        <f>IF('User Input'!AQ15=blank,blank,'User Input'!AQ15)</f>
        <v/>
      </c>
      <c r="AQ17" s="1" t="str">
        <f>IF('User Input'!AR15=blank,blank,'User Input'!AR15)</f>
        <v/>
      </c>
      <c r="AR17" s="1" t="str">
        <f>IF('User Input'!AS15=blank,blank,'User Input'!AS15)</f>
        <v/>
      </c>
      <c r="AS17" s="117" t="str">
        <f>IF('User Input'!AT15=blank,blank,'User Input'!AT15)</f>
        <v/>
      </c>
      <c r="AT17" s="1" t="str">
        <f>IF('User Input'!AU15=blank,blank,'User Input'!AU15)</f>
        <v/>
      </c>
      <c r="AU17" s="52"/>
      <c r="AV17" s="1" t="str">
        <f>IF('User Input'!AW15=blank,blank,'User Input'!AW15)</f>
        <v/>
      </c>
      <c r="AW17" s="52"/>
      <c r="AX17" s="82" t="str">
        <f>IF(E17=blank,blank,IF(AV17=Err_1,Err_1,'Emission Calculations'!I15+'Emission Calculations'!J15))</f>
        <v/>
      </c>
      <c r="AY17" s="82" t="str">
        <f>IF(E17=blank,blank,IF(AV17=Err_1,Err_1,'Emission Calculations'!K15))</f>
        <v/>
      </c>
      <c r="AZ17" s="82" t="str">
        <f>IF(E17=blank,blank,IF(AV17=Err_1,Err_1,'Emission Calculations'!Q15))</f>
        <v/>
      </c>
      <c r="BA17" s="82" t="str">
        <f>IF(E17=blank,blank,IF(AV17=Err_1,Err_1,'Emission Calculations'!R15))</f>
        <v/>
      </c>
      <c r="BB17" s="82" t="str">
        <f>IF(E17=blank,blank,IF(AV17=Err_1,Err_1,'Emission Calculations'!T15))</f>
        <v/>
      </c>
      <c r="BC17" s="82" t="str">
        <f>IF(E17=blank,blank,IF(AV17=Err_1,Err_1,'Emission Calculations'!U15))</f>
        <v/>
      </c>
      <c r="BD17" s="115"/>
    </row>
    <row r="18" spans="1:56" x14ac:dyDescent="0.25">
      <c r="A18" s="1" t="str">
        <f>IF('User Input'!A16=blank,blank,'User Input'!A16)</f>
        <v/>
      </c>
      <c r="B18" s="1" t="str">
        <f>IF('User Input'!B16=blank,blank,'User Input'!B16)</f>
        <v/>
      </c>
      <c r="C18" s="1" t="str">
        <f>IF('User Input'!C16=blank,blank,'User Input'!C16)</f>
        <v/>
      </c>
      <c r="D18" s="52"/>
      <c r="E18" s="1" t="str">
        <f>IF('User Input'!E16=blank,blank,'User Input'!E16)</f>
        <v/>
      </c>
      <c r="F18" s="52"/>
      <c r="G18" s="1" t="str">
        <f>IF('User Input'!G16=blank,blank,'User Input'!G16)</f>
        <v/>
      </c>
      <c r="H18" s="1" t="str">
        <f>IF('User Input'!H16=blank,blank,'User Input'!H16)</f>
        <v/>
      </c>
      <c r="I18" s="1" t="str">
        <f>IF('User Input'!I16=blank,blank,'User Input'!I16)</f>
        <v/>
      </c>
      <c r="J18" s="1" t="str">
        <f>IF('User Input'!J16=blank,blank,'User Input'!J16)</f>
        <v/>
      </c>
      <c r="K18" s="1" t="str">
        <f>IF('User Input'!K16=blank,blank,'User Input'!K16)</f>
        <v/>
      </c>
      <c r="L18" s="1" t="str">
        <f>IF('User Input'!L16=blank,blank,'User Input'!L16)</f>
        <v/>
      </c>
      <c r="M18" s="1" t="str">
        <f>IF('User Input'!M16=blank,blank,'User Input'!M16)</f>
        <v/>
      </c>
      <c r="N18" s="1" t="str">
        <f>IF('User Input'!N16=blank,blank,'User Input'!N16)</f>
        <v/>
      </c>
      <c r="O18" s="52"/>
      <c r="P18" s="118" t="str">
        <f>IF('User Input'!P16=blank,blank,'User Input'!P16)</f>
        <v/>
      </c>
      <c r="Q18" s="1" t="str">
        <f>IF('User Input'!Q16=blank,blank,'User Input'!Q16)</f>
        <v/>
      </c>
      <c r="R18" s="1" t="str">
        <f>IF('User Input'!R16=blank,blank,'User Input'!R16)</f>
        <v/>
      </c>
      <c r="S18" s="1" t="str">
        <f>IF('User Input'!S16=blank,blank,'User Input'!S16)</f>
        <v/>
      </c>
      <c r="T18" s="118" t="str">
        <f>IF(OR('User Input'!T16=blank,'User Input'!T16=0),blank,'User Input'!T16)</f>
        <v/>
      </c>
      <c r="U18" s="52"/>
      <c r="V18" s="1" t="str">
        <f>IF('User Input'!V16=blank,blank,'User Input'!V16)</f>
        <v/>
      </c>
      <c r="W18" s="1" t="str">
        <f>IF('User Input'!W16=blank,blank,'User Input'!W16)</f>
        <v/>
      </c>
      <c r="X18" s="1" t="str">
        <f>IF('User Input'!X16=blank,blank,'User Input'!X16)</f>
        <v/>
      </c>
      <c r="Y18" s="1" t="str">
        <f>IF(E18=blank,blank,'User Input'!Y16)</f>
        <v/>
      </c>
      <c r="Z18" s="1" t="str">
        <f>IF('User Input'!Z16=blank,blank,'User Input'!Z16)</f>
        <v/>
      </c>
      <c r="AA18" s="1" t="str">
        <f>IF('User Input'!AB16=blank,blank,'User Input'!AB16)</f>
        <v/>
      </c>
      <c r="AB18" s="1" t="str">
        <f>IF('User Input'!AC16=blank,blank,'User Input'!AC16)</f>
        <v/>
      </c>
      <c r="AC18" s="1" t="str">
        <f>IF(E18=blank,blank,'User Input'!AD16)</f>
        <v/>
      </c>
      <c r="AD18" s="52"/>
      <c r="AE18" s="117" t="str">
        <f>IF('User Input'!AF16=blank,blank,'User Input'!AF16)</f>
        <v/>
      </c>
      <c r="AF18" s="117" t="str">
        <f>IF('User Input'!AG16=blank,blank,'User Input'!AG16)</f>
        <v/>
      </c>
      <c r="AG18" s="52"/>
      <c r="AH18" s="1" t="str">
        <f>IF('User Input'!AI16=blank,blank,'User Input'!AI16)</f>
        <v/>
      </c>
      <c r="AI18" s="1" t="str">
        <f>IF('User Input'!AJ16=blank,blank,'User Input'!AJ16)</f>
        <v/>
      </c>
      <c r="AJ18" s="1" t="str">
        <f>IF('User Input'!AK16=blank,blank,'User Input'!AK16)</f>
        <v/>
      </c>
      <c r="AK18" s="117" t="str">
        <f>IF('User Input'!AL16=blank,blank,'User Input'!AL16)</f>
        <v/>
      </c>
      <c r="AL18" s="1" t="str">
        <f>IF('User Input'!AM16=blank,blank,'User Input'!AM16)</f>
        <v/>
      </c>
      <c r="AM18" s="1" t="str">
        <f>IF('User Input'!AN16=blank,blank,'User Input'!AN16)</f>
        <v/>
      </c>
      <c r="AN18" s="1" t="str">
        <f>IF('User Input'!AO16=blank,blank,'User Input'!AO16)</f>
        <v/>
      </c>
      <c r="AO18" s="117" t="str">
        <f>IF('User Input'!AP16=blank,blank,'User Input'!AP16)</f>
        <v/>
      </c>
      <c r="AP18" s="1" t="str">
        <f>IF('User Input'!AQ16=blank,blank,'User Input'!AQ16)</f>
        <v/>
      </c>
      <c r="AQ18" s="1" t="str">
        <f>IF('User Input'!AR16=blank,blank,'User Input'!AR16)</f>
        <v/>
      </c>
      <c r="AR18" s="1" t="str">
        <f>IF('User Input'!AS16=blank,blank,'User Input'!AS16)</f>
        <v/>
      </c>
      <c r="AS18" s="117" t="str">
        <f>IF('User Input'!AT16=blank,blank,'User Input'!AT16)</f>
        <v/>
      </c>
      <c r="AT18" s="1" t="str">
        <f>IF('User Input'!AU16=blank,blank,'User Input'!AU16)</f>
        <v/>
      </c>
      <c r="AU18" s="52"/>
      <c r="AV18" s="1" t="str">
        <f>IF('User Input'!AW16=blank,blank,'User Input'!AW16)</f>
        <v/>
      </c>
      <c r="AW18" s="52"/>
      <c r="AX18" s="82" t="str">
        <f>IF(E18=blank,blank,IF(AV18=Err_1,Err_1,'Emission Calculations'!I16+'Emission Calculations'!J16))</f>
        <v/>
      </c>
      <c r="AY18" s="82" t="str">
        <f>IF(E18=blank,blank,IF(AV18=Err_1,Err_1,'Emission Calculations'!K16))</f>
        <v/>
      </c>
      <c r="AZ18" s="82" t="str">
        <f>IF(E18=blank,blank,IF(AV18=Err_1,Err_1,'Emission Calculations'!Q16))</f>
        <v/>
      </c>
      <c r="BA18" s="82" t="str">
        <f>IF(E18=blank,blank,IF(AV18=Err_1,Err_1,'Emission Calculations'!R16))</f>
        <v/>
      </c>
      <c r="BB18" s="82" t="str">
        <f>IF(E18=blank,blank,IF(AV18=Err_1,Err_1,'Emission Calculations'!T16))</f>
        <v/>
      </c>
      <c r="BC18" s="82" t="str">
        <f>IF(E18=blank,blank,IF(AV18=Err_1,Err_1,'Emission Calculations'!U16))</f>
        <v/>
      </c>
      <c r="BD18" s="115"/>
    </row>
    <row r="19" spans="1:56" x14ac:dyDescent="0.25">
      <c r="A19" s="1" t="str">
        <f>IF('User Input'!A17=blank,blank,'User Input'!A17)</f>
        <v/>
      </c>
      <c r="B19" s="1" t="str">
        <f>IF('User Input'!B17=blank,blank,'User Input'!B17)</f>
        <v/>
      </c>
      <c r="C19" s="1" t="str">
        <f>IF('User Input'!C17=blank,blank,'User Input'!C17)</f>
        <v/>
      </c>
      <c r="D19" s="52"/>
      <c r="E19" s="1" t="str">
        <f>IF('User Input'!E17=blank,blank,'User Input'!E17)</f>
        <v/>
      </c>
      <c r="F19" s="52"/>
      <c r="G19" s="1" t="str">
        <f>IF('User Input'!G17=blank,blank,'User Input'!G17)</f>
        <v/>
      </c>
      <c r="H19" s="1" t="str">
        <f>IF('User Input'!H17=blank,blank,'User Input'!H17)</f>
        <v/>
      </c>
      <c r="I19" s="1" t="str">
        <f>IF('User Input'!I17=blank,blank,'User Input'!I17)</f>
        <v/>
      </c>
      <c r="J19" s="1" t="str">
        <f>IF('User Input'!J17=blank,blank,'User Input'!J17)</f>
        <v/>
      </c>
      <c r="K19" s="1" t="str">
        <f>IF('User Input'!K17=blank,blank,'User Input'!K17)</f>
        <v/>
      </c>
      <c r="L19" s="1" t="str">
        <f>IF('User Input'!L17=blank,blank,'User Input'!L17)</f>
        <v/>
      </c>
      <c r="M19" s="1" t="str">
        <f>IF('User Input'!M17=blank,blank,'User Input'!M17)</f>
        <v/>
      </c>
      <c r="N19" s="1" t="str">
        <f>IF('User Input'!N17=blank,blank,'User Input'!N17)</f>
        <v/>
      </c>
      <c r="O19" s="52"/>
      <c r="P19" s="118" t="str">
        <f>IF('User Input'!P17=blank,blank,'User Input'!P17)</f>
        <v/>
      </c>
      <c r="Q19" s="1" t="str">
        <f>IF('User Input'!Q17=blank,blank,'User Input'!Q17)</f>
        <v/>
      </c>
      <c r="R19" s="1" t="str">
        <f>IF('User Input'!R17=blank,blank,'User Input'!R17)</f>
        <v/>
      </c>
      <c r="S19" s="1" t="str">
        <f>IF('User Input'!S17=blank,blank,'User Input'!S17)</f>
        <v/>
      </c>
      <c r="T19" s="118" t="str">
        <f>IF(OR('User Input'!T17=blank,'User Input'!T17=0),blank,'User Input'!T17)</f>
        <v/>
      </c>
      <c r="U19" s="52"/>
      <c r="V19" s="1" t="str">
        <f>IF('User Input'!V17=blank,blank,'User Input'!V17)</f>
        <v/>
      </c>
      <c r="W19" s="1" t="str">
        <f>IF('User Input'!W17=blank,blank,'User Input'!W17)</f>
        <v/>
      </c>
      <c r="X19" s="1" t="str">
        <f>IF('User Input'!X17=blank,blank,'User Input'!X17)</f>
        <v/>
      </c>
      <c r="Y19" s="1" t="str">
        <f>IF(E19=blank,blank,'User Input'!Y17)</f>
        <v/>
      </c>
      <c r="Z19" s="1" t="str">
        <f>IF('User Input'!Z17=blank,blank,'User Input'!Z17)</f>
        <v/>
      </c>
      <c r="AA19" s="1" t="str">
        <f>IF('User Input'!AB17=blank,blank,'User Input'!AB17)</f>
        <v/>
      </c>
      <c r="AB19" s="1" t="str">
        <f>IF('User Input'!AC17=blank,blank,'User Input'!AC17)</f>
        <v/>
      </c>
      <c r="AC19" s="1" t="str">
        <f>IF(E19=blank,blank,'User Input'!AD17)</f>
        <v/>
      </c>
      <c r="AD19" s="52"/>
      <c r="AE19" s="117" t="str">
        <f>IF('User Input'!AF17=blank,blank,'User Input'!AF17)</f>
        <v/>
      </c>
      <c r="AF19" s="117" t="str">
        <f>IF('User Input'!AG17=blank,blank,'User Input'!AG17)</f>
        <v/>
      </c>
      <c r="AG19" s="52"/>
      <c r="AH19" s="1" t="str">
        <f>IF('User Input'!AI17=blank,blank,'User Input'!AI17)</f>
        <v/>
      </c>
      <c r="AI19" s="1" t="str">
        <f>IF('User Input'!AJ17=blank,blank,'User Input'!AJ17)</f>
        <v/>
      </c>
      <c r="AJ19" s="1" t="str">
        <f>IF('User Input'!AK17=blank,blank,'User Input'!AK17)</f>
        <v/>
      </c>
      <c r="AK19" s="117" t="str">
        <f>IF('User Input'!AL17=blank,blank,'User Input'!AL17)</f>
        <v/>
      </c>
      <c r="AL19" s="1" t="str">
        <f>IF('User Input'!AM17=blank,blank,'User Input'!AM17)</f>
        <v/>
      </c>
      <c r="AM19" s="1" t="str">
        <f>IF('User Input'!AN17=blank,blank,'User Input'!AN17)</f>
        <v/>
      </c>
      <c r="AN19" s="1" t="str">
        <f>IF('User Input'!AO17=blank,blank,'User Input'!AO17)</f>
        <v/>
      </c>
      <c r="AO19" s="117" t="str">
        <f>IF('User Input'!AP17=blank,blank,'User Input'!AP17)</f>
        <v/>
      </c>
      <c r="AP19" s="1" t="str">
        <f>IF('User Input'!AQ17=blank,blank,'User Input'!AQ17)</f>
        <v/>
      </c>
      <c r="AQ19" s="1" t="str">
        <f>IF('User Input'!AR17=blank,blank,'User Input'!AR17)</f>
        <v/>
      </c>
      <c r="AR19" s="1" t="str">
        <f>IF('User Input'!AS17=blank,blank,'User Input'!AS17)</f>
        <v/>
      </c>
      <c r="AS19" s="117" t="str">
        <f>IF('User Input'!AT17=blank,blank,'User Input'!AT17)</f>
        <v/>
      </c>
      <c r="AT19" s="1" t="str">
        <f>IF('User Input'!AU17=blank,blank,'User Input'!AU17)</f>
        <v/>
      </c>
      <c r="AU19" s="52"/>
      <c r="AV19" s="1" t="str">
        <f>IF('User Input'!AW17=blank,blank,'User Input'!AW17)</f>
        <v/>
      </c>
      <c r="AW19" s="52"/>
      <c r="AX19" s="82" t="str">
        <f>IF(E19=blank,blank,IF(AV19=Err_1,Err_1,'Emission Calculations'!I17+'Emission Calculations'!J17))</f>
        <v/>
      </c>
      <c r="AY19" s="82" t="str">
        <f>IF(E19=blank,blank,IF(AV19=Err_1,Err_1,'Emission Calculations'!K17))</f>
        <v/>
      </c>
      <c r="AZ19" s="82" t="str">
        <f>IF(E19=blank,blank,IF(AV19=Err_1,Err_1,'Emission Calculations'!Q17))</f>
        <v/>
      </c>
      <c r="BA19" s="82" t="str">
        <f>IF(E19=blank,blank,IF(AV19=Err_1,Err_1,'Emission Calculations'!R17))</f>
        <v/>
      </c>
      <c r="BB19" s="82" t="str">
        <f>IF(E19=blank,blank,IF(AV19=Err_1,Err_1,'Emission Calculations'!T17))</f>
        <v/>
      </c>
      <c r="BC19" s="82" t="str">
        <f>IF(E19=blank,blank,IF(AV19=Err_1,Err_1,'Emission Calculations'!U17))</f>
        <v/>
      </c>
      <c r="BD19" s="115"/>
    </row>
    <row r="20" spans="1:56" x14ac:dyDescent="0.25">
      <c r="A20" s="1" t="str">
        <f>IF('User Input'!A18=blank,blank,'User Input'!A18)</f>
        <v/>
      </c>
      <c r="B20" s="1" t="str">
        <f>IF('User Input'!B18=blank,blank,'User Input'!B18)</f>
        <v/>
      </c>
      <c r="C20" s="1" t="str">
        <f>IF('User Input'!C18=blank,blank,'User Input'!C18)</f>
        <v/>
      </c>
      <c r="D20" s="52"/>
      <c r="E20" s="1" t="str">
        <f>IF('User Input'!E18=blank,blank,'User Input'!E18)</f>
        <v/>
      </c>
      <c r="F20" s="52"/>
      <c r="G20" s="1" t="str">
        <f>IF('User Input'!G18=blank,blank,'User Input'!G18)</f>
        <v/>
      </c>
      <c r="H20" s="1" t="str">
        <f>IF('User Input'!H18=blank,blank,'User Input'!H18)</f>
        <v/>
      </c>
      <c r="I20" s="1" t="str">
        <f>IF('User Input'!I18=blank,blank,'User Input'!I18)</f>
        <v/>
      </c>
      <c r="J20" s="1" t="str">
        <f>IF('User Input'!J18=blank,blank,'User Input'!J18)</f>
        <v/>
      </c>
      <c r="K20" s="1" t="str">
        <f>IF('User Input'!K18=blank,blank,'User Input'!K18)</f>
        <v/>
      </c>
      <c r="L20" s="1" t="str">
        <f>IF('User Input'!L18=blank,blank,'User Input'!L18)</f>
        <v/>
      </c>
      <c r="M20" s="1" t="str">
        <f>IF('User Input'!M18=blank,blank,'User Input'!M18)</f>
        <v/>
      </c>
      <c r="N20" s="1" t="str">
        <f>IF('User Input'!N18=blank,blank,'User Input'!N18)</f>
        <v/>
      </c>
      <c r="O20" s="52"/>
      <c r="P20" s="118" t="str">
        <f>IF('User Input'!P18=blank,blank,'User Input'!P18)</f>
        <v/>
      </c>
      <c r="Q20" s="1" t="str">
        <f>IF('User Input'!Q18=blank,blank,'User Input'!Q18)</f>
        <v/>
      </c>
      <c r="R20" s="1" t="str">
        <f>IF('User Input'!R18=blank,blank,'User Input'!R18)</f>
        <v/>
      </c>
      <c r="S20" s="1" t="str">
        <f>IF('User Input'!S18=blank,blank,'User Input'!S18)</f>
        <v/>
      </c>
      <c r="T20" s="118" t="str">
        <f>IF(OR('User Input'!T18=blank,'User Input'!T18=0),blank,'User Input'!T18)</f>
        <v/>
      </c>
      <c r="U20" s="52"/>
      <c r="V20" s="1" t="str">
        <f>IF('User Input'!V18=blank,blank,'User Input'!V18)</f>
        <v/>
      </c>
      <c r="W20" s="1" t="str">
        <f>IF('User Input'!W18=blank,blank,'User Input'!W18)</f>
        <v/>
      </c>
      <c r="X20" s="1" t="str">
        <f>IF('User Input'!X18=blank,blank,'User Input'!X18)</f>
        <v/>
      </c>
      <c r="Y20" s="1" t="str">
        <f>IF(E20=blank,blank,'User Input'!Y18)</f>
        <v/>
      </c>
      <c r="Z20" s="1" t="str">
        <f>IF('User Input'!Z18=blank,blank,'User Input'!Z18)</f>
        <v/>
      </c>
      <c r="AA20" s="1" t="str">
        <f>IF('User Input'!AB18=blank,blank,'User Input'!AB18)</f>
        <v/>
      </c>
      <c r="AB20" s="1" t="str">
        <f>IF('User Input'!AC18=blank,blank,'User Input'!AC18)</f>
        <v/>
      </c>
      <c r="AC20" s="1" t="str">
        <f>IF(E20=blank,blank,'User Input'!AD18)</f>
        <v/>
      </c>
      <c r="AD20" s="52"/>
      <c r="AE20" s="117" t="str">
        <f>IF('User Input'!AF18=blank,blank,'User Input'!AF18)</f>
        <v/>
      </c>
      <c r="AF20" s="117" t="str">
        <f>IF('User Input'!AG18=blank,blank,'User Input'!AG18)</f>
        <v/>
      </c>
      <c r="AG20" s="52"/>
      <c r="AH20" s="1" t="str">
        <f>IF('User Input'!AI18=blank,blank,'User Input'!AI18)</f>
        <v/>
      </c>
      <c r="AI20" s="1" t="str">
        <f>IF('User Input'!AJ18=blank,blank,'User Input'!AJ18)</f>
        <v/>
      </c>
      <c r="AJ20" s="1" t="str">
        <f>IF('User Input'!AK18=blank,blank,'User Input'!AK18)</f>
        <v/>
      </c>
      <c r="AK20" s="117" t="str">
        <f>IF('User Input'!AL18=blank,blank,'User Input'!AL18)</f>
        <v/>
      </c>
      <c r="AL20" s="1" t="str">
        <f>IF('User Input'!AM18=blank,blank,'User Input'!AM18)</f>
        <v/>
      </c>
      <c r="AM20" s="1" t="str">
        <f>IF('User Input'!AN18=blank,blank,'User Input'!AN18)</f>
        <v/>
      </c>
      <c r="AN20" s="1" t="str">
        <f>IF('User Input'!AO18=blank,blank,'User Input'!AO18)</f>
        <v/>
      </c>
      <c r="AO20" s="117" t="str">
        <f>IF('User Input'!AP18=blank,blank,'User Input'!AP18)</f>
        <v/>
      </c>
      <c r="AP20" s="1" t="str">
        <f>IF('User Input'!AQ18=blank,blank,'User Input'!AQ18)</f>
        <v/>
      </c>
      <c r="AQ20" s="1" t="str">
        <f>IF('User Input'!AR18=blank,blank,'User Input'!AR18)</f>
        <v/>
      </c>
      <c r="AR20" s="1" t="str">
        <f>IF('User Input'!AS18=blank,blank,'User Input'!AS18)</f>
        <v/>
      </c>
      <c r="AS20" s="117" t="str">
        <f>IF('User Input'!AT18=blank,blank,'User Input'!AT18)</f>
        <v/>
      </c>
      <c r="AT20" s="1" t="str">
        <f>IF('User Input'!AU18=blank,blank,'User Input'!AU18)</f>
        <v/>
      </c>
      <c r="AU20" s="52"/>
      <c r="AV20" s="1" t="str">
        <f>IF('User Input'!AW18=blank,blank,'User Input'!AW18)</f>
        <v/>
      </c>
      <c r="AW20" s="52"/>
      <c r="AX20" s="82" t="str">
        <f>IF(E20=blank,blank,IF(AV20=Err_1,Err_1,'Emission Calculations'!I18+'Emission Calculations'!J18))</f>
        <v/>
      </c>
      <c r="AY20" s="82" t="str">
        <f>IF(E20=blank,blank,IF(AV20=Err_1,Err_1,'Emission Calculations'!K18))</f>
        <v/>
      </c>
      <c r="AZ20" s="82" t="str">
        <f>IF(E20=blank,blank,IF(AV20=Err_1,Err_1,'Emission Calculations'!Q18))</f>
        <v/>
      </c>
      <c r="BA20" s="82" t="str">
        <f>IF(E20=blank,blank,IF(AV20=Err_1,Err_1,'Emission Calculations'!R18))</f>
        <v/>
      </c>
      <c r="BB20" s="82" t="str">
        <f>IF(E20=blank,blank,IF(AV20=Err_1,Err_1,'Emission Calculations'!T18))</f>
        <v/>
      </c>
      <c r="BC20" s="82" t="str">
        <f>IF(E20=blank,blank,IF(AV20=Err_1,Err_1,'Emission Calculations'!U18))</f>
        <v/>
      </c>
      <c r="BD20" s="115"/>
    </row>
    <row r="21" spans="1:56" x14ac:dyDescent="0.25">
      <c r="A21" s="1" t="str">
        <f>IF('User Input'!A19=blank,blank,'User Input'!A19)</f>
        <v/>
      </c>
      <c r="B21" s="1" t="str">
        <f>IF('User Input'!B19=blank,blank,'User Input'!B19)</f>
        <v/>
      </c>
      <c r="C21" s="1" t="str">
        <f>IF('User Input'!C19=blank,blank,'User Input'!C19)</f>
        <v/>
      </c>
      <c r="D21" s="52"/>
      <c r="E21" s="1" t="str">
        <f>IF('User Input'!E19=blank,blank,'User Input'!E19)</f>
        <v/>
      </c>
      <c r="F21" s="52"/>
      <c r="G21" s="1" t="str">
        <f>IF('User Input'!G19=blank,blank,'User Input'!G19)</f>
        <v/>
      </c>
      <c r="H21" s="1" t="str">
        <f>IF('User Input'!H19=blank,blank,'User Input'!H19)</f>
        <v/>
      </c>
      <c r="I21" s="1" t="str">
        <f>IF('User Input'!I19=blank,blank,'User Input'!I19)</f>
        <v/>
      </c>
      <c r="J21" s="1" t="str">
        <f>IF('User Input'!J19=blank,blank,'User Input'!J19)</f>
        <v/>
      </c>
      <c r="K21" s="1" t="str">
        <f>IF('User Input'!K19=blank,blank,'User Input'!K19)</f>
        <v/>
      </c>
      <c r="L21" s="1" t="str">
        <f>IF('User Input'!L19=blank,blank,'User Input'!L19)</f>
        <v/>
      </c>
      <c r="M21" s="1" t="str">
        <f>IF('User Input'!M19=blank,blank,'User Input'!M19)</f>
        <v/>
      </c>
      <c r="N21" s="1" t="str">
        <f>IF('User Input'!N19=blank,blank,'User Input'!N19)</f>
        <v/>
      </c>
      <c r="O21" s="52"/>
      <c r="P21" s="118" t="str">
        <f>IF('User Input'!P19=blank,blank,'User Input'!P19)</f>
        <v/>
      </c>
      <c r="Q21" s="1" t="str">
        <f>IF('User Input'!Q19=blank,blank,'User Input'!Q19)</f>
        <v/>
      </c>
      <c r="R21" s="1" t="str">
        <f>IF('User Input'!R19=blank,blank,'User Input'!R19)</f>
        <v/>
      </c>
      <c r="S21" s="1" t="str">
        <f>IF('User Input'!S19=blank,blank,'User Input'!S19)</f>
        <v/>
      </c>
      <c r="T21" s="118" t="str">
        <f>IF(OR('User Input'!T19=blank,'User Input'!T19=0),blank,'User Input'!T19)</f>
        <v/>
      </c>
      <c r="U21" s="52"/>
      <c r="V21" s="1" t="str">
        <f>IF('User Input'!V19=blank,blank,'User Input'!V19)</f>
        <v/>
      </c>
      <c r="W21" s="1" t="str">
        <f>IF('User Input'!W19=blank,blank,'User Input'!W19)</f>
        <v/>
      </c>
      <c r="X21" s="1" t="str">
        <f>IF('User Input'!X19=blank,blank,'User Input'!X19)</f>
        <v/>
      </c>
      <c r="Y21" s="1" t="str">
        <f>IF(E21=blank,blank,'User Input'!Y19)</f>
        <v/>
      </c>
      <c r="Z21" s="1" t="str">
        <f>IF('User Input'!Z19=blank,blank,'User Input'!Z19)</f>
        <v/>
      </c>
      <c r="AA21" s="1" t="str">
        <f>IF('User Input'!AB19=blank,blank,'User Input'!AB19)</f>
        <v/>
      </c>
      <c r="AB21" s="1" t="str">
        <f>IF('User Input'!AC19=blank,blank,'User Input'!AC19)</f>
        <v/>
      </c>
      <c r="AC21" s="1" t="str">
        <f>IF(E21=blank,blank,'User Input'!AD19)</f>
        <v/>
      </c>
      <c r="AD21" s="52"/>
      <c r="AE21" s="117" t="str">
        <f>IF('User Input'!AF19=blank,blank,'User Input'!AF19)</f>
        <v/>
      </c>
      <c r="AF21" s="117" t="str">
        <f>IF('User Input'!AG19=blank,blank,'User Input'!AG19)</f>
        <v/>
      </c>
      <c r="AG21" s="52"/>
      <c r="AH21" s="1" t="str">
        <f>IF('User Input'!AI19=blank,blank,'User Input'!AI19)</f>
        <v/>
      </c>
      <c r="AI21" s="1" t="str">
        <f>IF('User Input'!AJ19=blank,blank,'User Input'!AJ19)</f>
        <v/>
      </c>
      <c r="AJ21" s="1" t="str">
        <f>IF('User Input'!AK19=blank,blank,'User Input'!AK19)</f>
        <v/>
      </c>
      <c r="AK21" s="117" t="str">
        <f>IF('User Input'!AL19=blank,blank,'User Input'!AL19)</f>
        <v/>
      </c>
      <c r="AL21" s="1" t="str">
        <f>IF('User Input'!AM19=blank,blank,'User Input'!AM19)</f>
        <v/>
      </c>
      <c r="AM21" s="1" t="str">
        <f>IF('User Input'!AN19=blank,blank,'User Input'!AN19)</f>
        <v/>
      </c>
      <c r="AN21" s="1" t="str">
        <f>IF('User Input'!AO19=blank,blank,'User Input'!AO19)</f>
        <v/>
      </c>
      <c r="AO21" s="117" t="str">
        <f>IF('User Input'!AP19=blank,blank,'User Input'!AP19)</f>
        <v/>
      </c>
      <c r="AP21" s="1" t="str">
        <f>IF('User Input'!AQ19=blank,blank,'User Input'!AQ19)</f>
        <v/>
      </c>
      <c r="AQ21" s="1" t="str">
        <f>IF('User Input'!AR19=blank,blank,'User Input'!AR19)</f>
        <v/>
      </c>
      <c r="AR21" s="1" t="str">
        <f>IF('User Input'!AS19=blank,blank,'User Input'!AS19)</f>
        <v/>
      </c>
      <c r="AS21" s="117" t="str">
        <f>IF('User Input'!AT19=blank,blank,'User Input'!AT19)</f>
        <v/>
      </c>
      <c r="AT21" s="1" t="str">
        <f>IF('User Input'!AU19=blank,blank,'User Input'!AU19)</f>
        <v/>
      </c>
      <c r="AU21" s="52"/>
      <c r="AV21" s="1" t="str">
        <f>IF('User Input'!AW19=blank,blank,'User Input'!AW19)</f>
        <v/>
      </c>
      <c r="AW21" s="52"/>
      <c r="AX21" s="82" t="str">
        <f>IF(E21=blank,blank,IF(AV21=Err_1,Err_1,'Emission Calculations'!I19+'Emission Calculations'!J19))</f>
        <v/>
      </c>
      <c r="AY21" s="82" t="str">
        <f>IF(E21=blank,blank,IF(AV21=Err_1,Err_1,'Emission Calculations'!K19))</f>
        <v/>
      </c>
      <c r="AZ21" s="82" t="str">
        <f>IF(E21=blank,blank,IF(AV21=Err_1,Err_1,'Emission Calculations'!Q19))</f>
        <v/>
      </c>
      <c r="BA21" s="82" t="str">
        <f>IF(E21=blank,blank,IF(AV21=Err_1,Err_1,'Emission Calculations'!R19))</f>
        <v/>
      </c>
      <c r="BB21" s="82" t="str">
        <f>IF(E21=blank,blank,IF(AV21=Err_1,Err_1,'Emission Calculations'!T19))</f>
        <v/>
      </c>
      <c r="BC21" s="82" t="str">
        <f>IF(E21=blank,blank,IF(AV21=Err_1,Err_1,'Emission Calculations'!U19))</f>
        <v/>
      </c>
      <c r="BD21" s="115"/>
    </row>
    <row r="22" spans="1:56" x14ac:dyDescent="0.25">
      <c r="A22" s="1" t="str">
        <f>IF('User Input'!A20=blank,blank,'User Input'!A20)</f>
        <v/>
      </c>
      <c r="B22" s="1" t="str">
        <f>IF('User Input'!B20=blank,blank,'User Input'!B20)</f>
        <v/>
      </c>
      <c r="C22" s="1" t="str">
        <f>IF('User Input'!C20=blank,blank,'User Input'!C20)</f>
        <v/>
      </c>
      <c r="D22" s="52"/>
      <c r="E22" s="1" t="str">
        <f>IF('User Input'!E20=blank,blank,'User Input'!E20)</f>
        <v/>
      </c>
      <c r="F22" s="52"/>
      <c r="G22" s="1" t="str">
        <f>IF('User Input'!G20=blank,blank,'User Input'!G20)</f>
        <v/>
      </c>
      <c r="H22" s="1" t="str">
        <f>IF('User Input'!H20=blank,blank,'User Input'!H20)</f>
        <v/>
      </c>
      <c r="I22" s="1" t="str">
        <f>IF('User Input'!I20=blank,blank,'User Input'!I20)</f>
        <v/>
      </c>
      <c r="J22" s="1" t="str">
        <f>IF('User Input'!J20=blank,blank,'User Input'!J20)</f>
        <v/>
      </c>
      <c r="K22" s="1" t="str">
        <f>IF('User Input'!K20=blank,blank,'User Input'!K20)</f>
        <v/>
      </c>
      <c r="L22" s="1" t="str">
        <f>IF('User Input'!L20=blank,blank,'User Input'!L20)</f>
        <v/>
      </c>
      <c r="M22" s="1" t="str">
        <f>IF('User Input'!M20=blank,blank,'User Input'!M20)</f>
        <v/>
      </c>
      <c r="N22" s="1" t="str">
        <f>IF('User Input'!N20=blank,blank,'User Input'!N20)</f>
        <v/>
      </c>
      <c r="O22" s="52"/>
      <c r="P22" s="118" t="str">
        <f>IF('User Input'!P20=blank,blank,'User Input'!P20)</f>
        <v/>
      </c>
      <c r="Q22" s="1" t="str">
        <f>IF('User Input'!Q20=blank,blank,'User Input'!Q20)</f>
        <v/>
      </c>
      <c r="R22" s="1" t="str">
        <f>IF('User Input'!R20=blank,blank,'User Input'!R20)</f>
        <v/>
      </c>
      <c r="S22" s="1" t="str">
        <f>IF('User Input'!S20=blank,blank,'User Input'!S20)</f>
        <v/>
      </c>
      <c r="T22" s="118" t="str">
        <f>IF(OR('User Input'!T20=blank,'User Input'!T20=0),blank,'User Input'!T20)</f>
        <v/>
      </c>
      <c r="U22" s="52"/>
      <c r="V22" s="1" t="str">
        <f>IF('User Input'!V20=blank,blank,'User Input'!V20)</f>
        <v/>
      </c>
      <c r="W22" s="1" t="str">
        <f>IF('User Input'!W20=blank,blank,'User Input'!W20)</f>
        <v/>
      </c>
      <c r="X22" s="1" t="str">
        <f>IF('User Input'!X20=blank,blank,'User Input'!X20)</f>
        <v/>
      </c>
      <c r="Y22" s="1" t="str">
        <f>IF(E22=blank,blank,'User Input'!Y20)</f>
        <v/>
      </c>
      <c r="Z22" s="1" t="str">
        <f>IF('User Input'!Z20=blank,blank,'User Input'!Z20)</f>
        <v/>
      </c>
      <c r="AA22" s="1" t="str">
        <f>IF('User Input'!AB20=blank,blank,'User Input'!AB20)</f>
        <v/>
      </c>
      <c r="AB22" s="1" t="str">
        <f>IF('User Input'!AC20=blank,blank,'User Input'!AC20)</f>
        <v/>
      </c>
      <c r="AC22" s="1" t="str">
        <f>IF(E22=blank,blank,'User Input'!AD20)</f>
        <v/>
      </c>
      <c r="AD22" s="52"/>
      <c r="AE22" s="117" t="str">
        <f>IF('User Input'!AF20=blank,blank,'User Input'!AF20)</f>
        <v/>
      </c>
      <c r="AF22" s="117" t="str">
        <f>IF('User Input'!AG20=blank,blank,'User Input'!AG20)</f>
        <v/>
      </c>
      <c r="AG22" s="52"/>
      <c r="AH22" s="1" t="str">
        <f>IF('User Input'!AI20=blank,blank,'User Input'!AI20)</f>
        <v/>
      </c>
      <c r="AI22" s="1" t="str">
        <f>IF('User Input'!AJ20=blank,blank,'User Input'!AJ20)</f>
        <v/>
      </c>
      <c r="AJ22" s="1" t="str">
        <f>IF('User Input'!AK20=blank,blank,'User Input'!AK20)</f>
        <v/>
      </c>
      <c r="AK22" s="117" t="str">
        <f>IF('User Input'!AL20=blank,blank,'User Input'!AL20)</f>
        <v/>
      </c>
      <c r="AL22" s="1" t="str">
        <f>IF('User Input'!AM20=blank,blank,'User Input'!AM20)</f>
        <v/>
      </c>
      <c r="AM22" s="1" t="str">
        <f>IF('User Input'!AN20=blank,blank,'User Input'!AN20)</f>
        <v/>
      </c>
      <c r="AN22" s="1" t="str">
        <f>IF('User Input'!AO20=blank,blank,'User Input'!AO20)</f>
        <v/>
      </c>
      <c r="AO22" s="117" t="str">
        <f>IF('User Input'!AP20=blank,blank,'User Input'!AP20)</f>
        <v/>
      </c>
      <c r="AP22" s="1" t="str">
        <f>IF('User Input'!AQ20=blank,blank,'User Input'!AQ20)</f>
        <v/>
      </c>
      <c r="AQ22" s="1" t="str">
        <f>IF('User Input'!AR20=blank,blank,'User Input'!AR20)</f>
        <v/>
      </c>
      <c r="AR22" s="1" t="str">
        <f>IF('User Input'!AS20=blank,blank,'User Input'!AS20)</f>
        <v/>
      </c>
      <c r="AS22" s="117" t="str">
        <f>IF('User Input'!AT20=blank,blank,'User Input'!AT20)</f>
        <v/>
      </c>
      <c r="AT22" s="1" t="str">
        <f>IF('User Input'!AU20=blank,blank,'User Input'!AU20)</f>
        <v/>
      </c>
      <c r="AU22" s="52"/>
      <c r="AV22" s="1" t="str">
        <f>IF('User Input'!AW20=blank,blank,'User Input'!AW20)</f>
        <v/>
      </c>
      <c r="AW22" s="52"/>
      <c r="AX22" s="82" t="str">
        <f>IF(E22=blank,blank,IF(AV22=Err_1,Err_1,'Emission Calculations'!I20+'Emission Calculations'!J20))</f>
        <v/>
      </c>
      <c r="AY22" s="82" t="str">
        <f>IF(E22=blank,blank,IF(AV22=Err_1,Err_1,'Emission Calculations'!K20))</f>
        <v/>
      </c>
      <c r="AZ22" s="82" t="str">
        <f>IF(E22=blank,blank,IF(AV22=Err_1,Err_1,'Emission Calculations'!Q20))</f>
        <v/>
      </c>
      <c r="BA22" s="82" t="str">
        <f>IF(E22=blank,blank,IF(AV22=Err_1,Err_1,'Emission Calculations'!R20))</f>
        <v/>
      </c>
      <c r="BB22" s="82" t="str">
        <f>IF(E22=blank,blank,IF(AV22=Err_1,Err_1,'Emission Calculations'!T20))</f>
        <v/>
      </c>
      <c r="BC22" s="82" t="str">
        <f>IF(E22=blank,blank,IF(AV22=Err_1,Err_1,'Emission Calculations'!U20))</f>
        <v/>
      </c>
      <c r="BD22" s="115"/>
    </row>
    <row r="23" spans="1:56" x14ac:dyDescent="0.25">
      <c r="A23" s="1" t="str">
        <f>IF('User Input'!A21=blank,blank,'User Input'!A21)</f>
        <v/>
      </c>
      <c r="B23" s="1" t="str">
        <f>IF('User Input'!B21=blank,blank,'User Input'!B21)</f>
        <v/>
      </c>
      <c r="C23" s="1" t="str">
        <f>IF('User Input'!C21=blank,blank,'User Input'!C21)</f>
        <v/>
      </c>
      <c r="D23" s="52"/>
      <c r="E23" s="1" t="str">
        <f>IF('User Input'!E21=blank,blank,'User Input'!E21)</f>
        <v/>
      </c>
      <c r="F23" s="52"/>
      <c r="G23" s="1" t="str">
        <f>IF('User Input'!G21=blank,blank,'User Input'!G21)</f>
        <v/>
      </c>
      <c r="H23" s="1" t="str">
        <f>IF('User Input'!H21=blank,blank,'User Input'!H21)</f>
        <v/>
      </c>
      <c r="I23" s="1" t="str">
        <f>IF('User Input'!I21=blank,blank,'User Input'!I21)</f>
        <v/>
      </c>
      <c r="J23" s="1" t="str">
        <f>IF('User Input'!J21=blank,blank,'User Input'!J21)</f>
        <v/>
      </c>
      <c r="K23" s="1" t="str">
        <f>IF('User Input'!K21=blank,blank,'User Input'!K21)</f>
        <v/>
      </c>
      <c r="L23" s="1" t="str">
        <f>IF('User Input'!L21=blank,blank,'User Input'!L21)</f>
        <v/>
      </c>
      <c r="M23" s="1" t="str">
        <f>IF('User Input'!M21=blank,blank,'User Input'!M21)</f>
        <v/>
      </c>
      <c r="N23" s="1" t="str">
        <f>IF('User Input'!N21=blank,blank,'User Input'!N21)</f>
        <v/>
      </c>
      <c r="O23" s="52"/>
      <c r="P23" s="118" t="str">
        <f>IF('User Input'!P21=blank,blank,'User Input'!P21)</f>
        <v/>
      </c>
      <c r="Q23" s="1" t="str">
        <f>IF('User Input'!Q21=blank,blank,'User Input'!Q21)</f>
        <v/>
      </c>
      <c r="R23" s="1" t="str">
        <f>IF('User Input'!R21=blank,blank,'User Input'!R21)</f>
        <v/>
      </c>
      <c r="S23" s="1" t="str">
        <f>IF('User Input'!S21=blank,blank,'User Input'!S21)</f>
        <v/>
      </c>
      <c r="T23" s="118" t="str">
        <f>IF(OR('User Input'!T21=blank,'User Input'!T21=0),blank,'User Input'!T21)</f>
        <v/>
      </c>
      <c r="U23" s="52"/>
      <c r="V23" s="1" t="str">
        <f>IF('User Input'!V21=blank,blank,'User Input'!V21)</f>
        <v/>
      </c>
      <c r="W23" s="1" t="str">
        <f>IF('User Input'!W21=blank,blank,'User Input'!W21)</f>
        <v/>
      </c>
      <c r="X23" s="1" t="str">
        <f>IF('User Input'!X21=blank,blank,'User Input'!X21)</f>
        <v/>
      </c>
      <c r="Y23" s="1" t="str">
        <f>IF(E23=blank,blank,'User Input'!Y21)</f>
        <v/>
      </c>
      <c r="Z23" s="1" t="str">
        <f>IF('User Input'!Z21=blank,blank,'User Input'!Z21)</f>
        <v/>
      </c>
      <c r="AA23" s="1" t="str">
        <f>IF('User Input'!AB21=blank,blank,'User Input'!AB21)</f>
        <v/>
      </c>
      <c r="AB23" s="1" t="str">
        <f>IF('User Input'!AC21=blank,blank,'User Input'!AC21)</f>
        <v/>
      </c>
      <c r="AC23" s="1" t="str">
        <f>IF(E23=blank,blank,'User Input'!AD21)</f>
        <v/>
      </c>
      <c r="AD23" s="52"/>
      <c r="AE23" s="117" t="str">
        <f>IF('User Input'!AF21=blank,blank,'User Input'!AF21)</f>
        <v/>
      </c>
      <c r="AF23" s="117" t="str">
        <f>IF('User Input'!AG21=blank,blank,'User Input'!AG21)</f>
        <v/>
      </c>
      <c r="AG23" s="52"/>
      <c r="AH23" s="1" t="str">
        <f>IF('User Input'!AI21=blank,blank,'User Input'!AI21)</f>
        <v/>
      </c>
      <c r="AI23" s="1" t="str">
        <f>IF('User Input'!AJ21=blank,blank,'User Input'!AJ21)</f>
        <v/>
      </c>
      <c r="AJ23" s="1" t="str">
        <f>IF('User Input'!AK21=blank,blank,'User Input'!AK21)</f>
        <v/>
      </c>
      <c r="AK23" s="117" t="str">
        <f>IF('User Input'!AL21=blank,blank,'User Input'!AL21)</f>
        <v/>
      </c>
      <c r="AL23" s="1" t="str">
        <f>IF('User Input'!AM21=blank,blank,'User Input'!AM21)</f>
        <v/>
      </c>
      <c r="AM23" s="1" t="str">
        <f>IF('User Input'!AN21=blank,blank,'User Input'!AN21)</f>
        <v/>
      </c>
      <c r="AN23" s="1" t="str">
        <f>IF('User Input'!AO21=blank,blank,'User Input'!AO21)</f>
        <v/>
      </c>
      <c r="AO23" s="117" t="str">
        <f>IF('User Input'!AP21=blank,blank,'User Input'!AP21)</f>
        <v/>
      </c>
      <c r="AP23" s="1" t="str">
        <f>IF('User Input'!AQ21=blank,blank,'User Input'!AQ21)</f>
        <v/>
      </c>
      <c r="AQ23" s="1" t="str">
        <f>IF('User Input'!AR21=blank,blank,'User Input'!AR21)</f>
        <v/>
      </c>
      <c r="AR23" s="1" t="str">
        <f>IF('User Input'!AS21=blank,blank,'User Input'!AS21)</f>
        <v/>
      </c>
      <c r="AS23" s="117" t="str">
        <f>IF('User Input'!AT21=blank,blank,'User Input'!AT21)</f>
        <v/>
      </c>
      <c r="AT23" s="1" t="str">
        <f>IF('User Input'!AU21=blank,blank,'User Input'!AU21)</f>
        <v/>
      </c>
      <c r="AU23" s="52"/>
      <c r="AV23" s="1" t="str">
        <f>IF('User Input'!AW21=blank,blank,'User Input'!AW21)</f>
        <v/>
      </c>
      <c r="AW23" s="52"/>
      <c r="AX23" s="82" t="str">
        <f>IF(E23=blank,blank,IF(AV23=Err_1,Err_1,'Emission Calculations'!I21+'Emission Calculations'!J21))</f>
        <v/>
      </c>
      <c r="AY23" s="82" t="str">
        <f>IF(E23=blank,blank,IF(AV23=Err_1,Err_1,'Emission Calculations'!K21))</f>
        <v/>
      </c>
      <c r="AZ23" s="82" t="str">
        <f>IF(E23=blank,blank,IF(AV23=Err_1,Err_1,'Emission Calculations'!Q21))</f>
        <v/>
      </c>
      <c r="BA23" s="82" t="str">
        <f>IF(E23=blank,blank,IF(AV23=Err_1,Err_1,'Emission Calculations'!R21))</f>
        <v/>
      </c>
      <c r="BB23" s="82" t="str">
        <f>IF(E23=blank,blank,IF(AV23=Err_1,Err_1,'Emission Calculations'!T21))</f>
        <v/>
      </c>
      <c r="BC23" s="82" t="str">
        <f>IF(E23=blank,blank,IF(AV23=Err_1,Err_1,'Emission Calculations'!U21))</f>
        <v/>
      </c>
      <c r="BD23" s="115"/>
    </row>
    <row r="24" spans="1:56" x14ac:dyDescent="0.25">
      <c r="A24" s="1" t="str">
        <f>IF('User Input'!A22=blank,blank,'User Input'!A22)</f>
        <v/>
      </c>
      <c r="B24" s="1" t="str">
        <f>IF('User Input'!B22=blank,blank,'User Input'!B22)</f>
        <v/>
      </c>
      <c r="C24" s="1" t="str">
        <f>IF('User Input'!C22=blank,blank,'User Input'!C22)</f>
        <v/>
      </c>
      <c r="D24" s="52"/>
      <c r="E24" s="1" t="str">
        <f>IF('User Input'!E22=blank,blank,'User Input'!E22)</f>
        <v/>
      </c>
      <c r="F24" s="52"/>
      <c r="G24" s="1" t="str">
        <f>IF('User Input'!G22=blank,blank,'User Input'!G22)</f>
        <v/>
      </c>
      <c r="H24" s="1" t="str">
        <f>IF('User Input'!H22=blank,blank,'User Input'!H22)</f>
        <v/>
      </c>
      <c r="I24" s="1" t="str">
        <f>IF('User Input'!I22=blank,blank,'User Input'!I22)</f>
        <v/>
      </c>
      <c r="J24" s="1" t="str">
        <f>IF('User Input'!J22=blank,blank,'User Input'!J22)</f>
        <v/>
      </c>
      <c r="K24" s="1" t="str">
        <f>IF('User Input'!K22=blank,blank,'User Input'!K22)</f>
        <v/>
      </c>
      <c r="L24" s="1" t="str">
        <f>IF('User Input'!L22=blank,blank,'User Input'!L22)</f>
        <v/>
      </c>
      <c r="M24" s="1" t="str">
        <f>IF('User Input'!M22=blank,blank,'User Input'!M22)</f>
        <v/>
      </c>
      <c r="N24" s="1" t="str">
        <f>IF('User Input'!N22=blank,blank,'User Input'!N22)</f>
        <v/>
      </c>
      <c r="O24" s="52"/>
      <c r="P24" s="118" t="str">
        <f>IF('User Input'!P22=blank,blank,'User Input'!P22)</f>
        <v/>
      </c>
      <c r="Q24" s="1" t="str">
        <f>IF('User Input'!Q22=blank,blank,'User Input'!Q22)</f>
        <v/>
      </c>
      <c r="R24" s="1" t="str">
        <f>IF('User Input'!R22=blank,blank,'User Input'!R22)</f>
        <v/>
      </c>
      <c r="S24" s="1" t="str">
        <f>IF('User Input'!S22=blank,blank,'User Input'!S22)</f>
        <v/>
      </c>
      <c r="T24" s="118" t="str">
        <f>IF(OR('User Input'!T22=blank,'User Input'!T22=0),blank,'User Input'!T22)</f>
        <v/>
      </c>
      <c r="U24" s="52"/>
      <c r="V24" s="1" t="str">
        <f>IF('User Input'!V22=blank,blank,'User Input'!V22)</f>
        <v/>
      </c>
      <c r="W24" s="1" t="str">
        <f>IF('User Input'!W22=blank,blank,'User Input'!W22)</f>
        <v/>
      </c>
      <c r="X24" s="1" t="str">
        <f>IF('User Input'!X22=blank,blank,'User Input'!X22)</f>
        <v/>
      </c>
      <c r="Y24" s="1" t="str">
        <f>IF(E24=blank,blank,'User Input'!Y22)</f>
        <v/>
      </c>
      <c r="Z24" s="1" t="str">
        <f>IF('User Input'!Z22=blank,blank,'User Input'!Z22)</f>
        <v/>
      </c>
      <c r="AA24" s="1" t="str">
        <f>IF('User Input'!AB22=blank,blank,'User Input'!AB22)</f>
        <v/>
      </c>
      <c r="AB24" s="1" t="str">
        <f>IF('User Input'!AC22=blank,blank,'User Input'!AC22)</f>
        <v/>
      </c>
      <c r="AC24" s="1" t="str">
        <f>IF(E24=blank,blank,'User Input'!AD22)</f>
        <v/>
      </c>
      <c r="AD24" s="52"/>
      <c r="AE24" s="117" t="str">
        <f>IF('User Input'!AF22=blank,blank,'User Input'!AF22)</f>
        <v/>
      </c>
      <c r="AF24" s="117" t="str">
        <f>IF('User Input'!AG22=blank,blank,'User Input'!AG22)</f>
        <v/>
      </c>
      <c r="AG24" s="52"/>
      <c r="AH24" s="1" t="str">
        <f>IF('User Input'!AI22=blank,blank,'User Input'!AI22)</f>
        <v/>
      </c>
      <c r="AI24" s="1" t="str">
        <f>IF('User Input'!AJ22=blank,blank,'User Input'!AJ22)</f>
        <v/>
      </c>
      <c r="AJ24" s="1" t="str">
        <f>IF('User Input'!AK22=blank,blank,'User Input'!AK22)</f>
        <v/>
      </c>
      <c r="AK24" s="117" t="str">
        <f>IF('User Input'!AL22=blank,blank,'User Input'!AL22)</f>
        <v/>
      </c>
      <c r="AL24" s="1" t="str">
        <f>IF('User Input'!AM22=blank,blank,'User Input'!AM22)</f>
        <v/>
      </c>
      <c r="AM24" s="1" t="str">
        <f>IF('User Input'!AN22=blank,blank,'User Input'!AN22)</f>
        <v/>
      </c>
      <c r="AN24" s="1" t="str">
        <f>IF('User Input'!AO22=blank,blank,'User Input'!AO22)</f>
        <v/>
      </c>
      <c r="AO24" s="117" t="str">
        <f>IF('User Input'!AP22=blank,blank,'User Input'!AP22)</f>
        <v/>
      </c>
      <c r="AP24" s="1" t="str">
        <f>IF('User Input'!AQ22=blank,blank,'User Input'!AQ22)</f>
        <v/>
      </c>
      <c r="AQ24" s="1" t="str">
        <f>IF('User Input'!AR22=blank,blank,'User Input'!AR22)</f>
        <v/>
      </c>
      <c r="AR24" s="1" t="str">
        <f>IF('User Input'!AS22=blank,blank,'User Input'!AS22)</f>
        <v/>
      </c>
      <c r="AS24" s="117" t="str">
        <f>IF('User Input'!AT22=blank,blank,'User Input'!AT22)</f>
        <v/>
      </c>
      <c r="AT24" s="1" t="str">
        <f>IF('User Input'!AU22=blank,blank,'User Input'!AU22)</f>
        <v/>
      </c>
      <c r="AU24" s="52"/>
      <c r="AV24" s="1" t="str">
        <f>IF('User Input'!AW22=blank,blank,'User Input'!AW22)</f>
        <v/>
      </c>
      <c r="AW24" s="52"/>
      <c r="AX24" s="82" t="str">
        <f>IF(E24=blank,blank,IF(AV24=Err_1,Err_1,'Emission Calculations'!I22+'Emission Calculations'!J22))</f>
        <v/>
      </c>
      <c r="AY24" s="82" t="str">
        <f>IF(E24=blank,blank,IF(AV24=Err_1,Err_1,'Emission Calculations'!K22))</f>
        <v/>
      </c>
      <c r="AZ24" s="82" t="str">
        <f>IF(E24=blank,blank,IF(AV24=Err_1,Err_1,'Emission Calculations'!Q22))</f>
        <v/>
      </c>
      <c r="BA24" s="82" t="str">
        <f>IF(E24=blank,blank,IF(AV24=Err_1,Err_1,'Emission Calculations'!R22))</f>
        <v/>
      </c>
      <c r="BB24" s="82" t="str">
        <f>IF(E24=blank,blank,IF(AV24=Err_1,Err_1,'Emission Calculations'!T22))</f>
        <v/>
      </c>
      <c r="BC24" s="82" t="str">
        <f>IF(E24=blank,blank,IF(AV24=Err_1,Err_1,'Emission Calculations'!U22))</f>
        <v/>
      </c>
      <c r="BD24" s="115"/>
    </row>
    <row r="25" spans="1:56" x14ac:dyDescent="0.25">
      <c r="A25" s="1" t="str">
        <f>IF('User Input'!A23=blank,blank,'User Input'!A23)</f>
        <v/>
      </c>
      <c r="B25" s="1" t="str">
        <f>IF('User Input'!B23=blank,blank,'User Input'!B23)</f>
        <v/>
      </c>
      <c r="C25" s="1" t="str">
        <f>IF('User Input'!C23=blank,blank,'User Input'!C23)</f>
        <v/>
      </c>
      <c r="D25" s="52"/>
      <c r="E25" s="1" t="str">
        <f>IF('User Input'!E23=blank,blank,'User Input'!E23)</f>
        <v/>
      </c>
      <c r="F25" s="52"/>
      <c r="G25" s="1" t="str">
        <f>IF('User Input'!G23=blank,blank,'User Input'!G23)</f>
        <v/>
      </c>
      <c r="H25" s="1" t="str">
        <f>IF('User Input'!H23=blank,blank,'User Input'!H23)</f>
        <v/>
      </c>
      <c r="I25" s="1" t="str">
        <f>IF('User Input'!I23=blank,blank,'User Input'!I23)</f>
        <v/>
      </c>
      <c r="J25" s="1" t="str">
        <f>IF('User Input'!J23=blank,blank,'User Input'!J23)</f>
        <v/>
      </c>
      <c r="K25" s="1" t="str">
        <f>IF('User Input'!K23=blank,blank,'User Input'!K23)</f>
        <v/>
      </c>
      <c r="L25" s="1" t="str">
        <f>IF('User Input'!L23=blank,blank,'User Input'!L23)</f>
        <v/>
      </c>
      <c r="M25" s="1" t="str">
        <f>IF('User Input'!M23=blank,blank,'User Input'!M23)</f>
        <v/>
      </c>
      <c r="N25" s="1" t="str">
        <f>IF('User Input'!N23=blank,blank,'User Input'!N23)</f>
        <v/>
      </c>
      <c r="O25" s="52"/>
      <c r="P25" s="118" t="str">
        <f>IF('User Input'!P23=blank,blank,'User Input'!P23)</f>
        <v/>
      </c>
      <c r="Q25" s="1" t="str">
        <f>IF('User Input'!Q23=blank,blank,'User Input'!Q23)</f>
        <v/>
      </c>
      <c r="R25" s="1" t="str">
        <f>IF('User Input'!R23=blank,blank,'User Input'!R23)</f>
        <v/>
      </c>
      <c r="S25" s="1" t="str">
        <f>IF('User Input'!S23=blank,blank,'User Input'!S23)</f>
        <v/>
      </c>
      <c r="T25" s="118" t="str">
        <f>IF(OR('User Input'!T23=blank,'User Input'!T23=0),blank,'User Input'!T23)</f>
        <v/>
      </c>
      <c r="U25" s="52"/>
      <c r="V25" s="1" t="str">
        <f>IF('User Input'!V23=blank,blank,'User Input'!V23)</f>
        <v/>
      </c>
      <c r="W25" s="1" t="str">
        <f>IF('User Input'!W23=blank,blank,'User Input'!W23)</f>
        <v/>
      </c>
      <c r="X25" s="1" t="str">
        <f>IF('User Input'!X23=blank,blank,'User Input'!X23)</f>
        <v/>
      </c>
      <c r="Y25" s="1" t="str">
        <f>IF(E25=blank,blank,'User Input'!Y23)</f>
        <v/>
      </c>
      <c r="Z25" s="1" t="str">
        <f>IF('User Input'!Z23=blank,blank,'User Input'!Z23)</f>
        <v/>
      </c>
      <c r="AA25" s="1" t="str">
        <f>IF('User Input'!AB23=blank,blank,'User Input'!AB23)</f>
        <v/>
      </c>
      <c r="AB25" s="1" t="str">
        <f>IF('User Input'!AC23=blank,blank,'User Input'!AC23)</f>
        <v/>
      </c>
      <c r="AC25" s="1" t="str">
        <f>IF(E25=blank,blank,'User Input'!AD23)</f>
        <v/>
      </c>
      <c r="AD25" s="52"/>
      <c r="AE25" s="117" t="str">
        <f>IF('User Input'!AF23=blank,blank,'User Input'!AF23)</f>
        <v/>
      </c>
      <c r="AF25" s="117" t="str">
        <f>IF('User Input'!AG23=blank,blank,'User Input'!AG23)</f>
        <v/>
      </c>
      <c r="AG25" s="52"/>
      <c r="AH25" s="1" t="str">
        <f>IF('User Input'!AI23=blank,blank,'User Input'!AI23)</f>
        <v/>
      </c>
      <c r="AI25" s="1" t="str">
        <f>IF('User Input'!AJ23=blank,blank,'User Input'!AJ23)</f>
        <v/>
      </c>
      <c r="AJ25" s="1" t="str">
        <f>IF('User Input'!AK23=blank,blank,'User Input'!AK23)</f>
        <v/>
      </c>
      <c r="AK25" s="117" t="str">
        <f>IF('User Input'!AL23=blank,blank,'User Input'!AL23)</f>
        <v/>
      </c>
      <c r="AL25" s="1" t="str">
        <f>IF('User Input'!AM23=blank,blank,'User Input'!AM23)</f>
        <v/>
      </c>
      <c r="AM25" s="1" t="str">
        <f>IF('User Input'!AN23=blank,blank,'User Input'!AN23)</f>
        <v/>
      </c>
      <c r="AN25" s="1" t="str">
        <f>IF('User Input'!AO23=blank,blank,'User Input'!AO23)</f>
        <v/>
      </c>
      <c r="AO25" s="117" t="str">
        <f>IF('User Input'!AP23=blank,blank,'User Input'!AP23)</f>
        <v/>
      </c>
      <c r="AP25" s="1" t="str">
        <f>IF('User Input'!AQ23=blank,blank,'User Input'!AQ23)</f>
        <v/>
      </c>
      <c r="AQ25" s="1" t="str">
        <f>IF('User Input'!AR23=blank,blank,'User Input'!AR23)</f>
        <v/>
      </c>
      <c r="AR25" s="1" t="str">
        <f>IF('User Input'!AS23=blank,blank,'User Input'!AS23)</f>
        <v/>
      </c>
      <c r="AS25" s="117" t="str">
        <f>IF('User Input'!AT23=blank,blank,'User Input'!AT23)</f>
        <v/>
      </c>
      <c r="AT25" s="1" t="str">
        <f>IF('User Input'!AU23=blank,blank,'User Input'!AU23)</f>
        <v/>
      </c>
      <c r="AU25" s="52"/>
      <c r="AV25" s="1" t="str">
        <f>IF('User Input'!AW23=blank,blank,'User Input'!AW23)</f>
        <v/>
      </c>
      <c r="AW25" s="52"/>
      <c r="AX25" s="82" t="str">
        <f>IF(E25=blank,blank,IF(AV25=Err_1,Err_1,'Emission Calculations'!I23+'Emission Calculations'!J23))</f>
        <v/>
      </c>
      <c r="AY25" s="82" t="str">
        <f>IF(E25=blank,blank,IF(AV25=Err_1,Err_1,'Emission Calculations'!K23))</f>
        <v/>
      </c>
      <c r="AZ25" s="82" t="str">
        <f>IF(E25=blank,blank,IF(AV25=Err_1,Err_1,'Emission Calculations'!Q23))</f>
        <v/>
      </c>
      <c r="BA25" s="82" t="str">
        <f>IF(E25=blank,blank,IF(AV25=Err_1,Err_1,'Emission Calculations'!R23))</f>
        <v/>
      </c>
      <c r="BB25" s="82" t="str">
        <f>IF(E25=blank,blank,IF(AV25=Err_1,Err_1,'Emission Calculations'!T23))</f>
        <v/>
      </c>
      <c r="BC25" s="82" t="str">
        <f>IF(E25=blank,blank,IF(AV25=Err_1,Err_1,'Emission Calculations'!U23))</f>
        <v/>
      </c>
      <c r="BD25" s="115"/>
    </row>
    <row r="26" spans="1:56" x14ac:dyDescent="0.25">
      <c r="A26" s="1" t="str">
        <f>IF('User Input'!A24=blank,blank,'User Input'!A24)</f>
        <v/>
      </c>
      <c r="B26" s="1" t="str">
        <f>IF('User Input'!B24=blank,blank,'User Input'!B24)</f>
        <v/>
      </c>
      <c r="C26" s="1" t="str">
        <f>IF('User Input'!C24=blank,blank,'User Input'!C24)</f>
        <v/>
      </c>
      <c r="D26" s="52"/>
      <c r="E26" s="1" t="str">
        <f>IF('User Input'!E24=blank,blank,'User Input'!E24)</f>
        <v/>
      </c>
      <c r="F26" s="52"/>
      <c r="G26" s="1" t="str">
        <f>IF('User Input'!G24=blank,blank,'User Input'!G24)</f>
        <v/>
      </c>
      <c r="H26" s="1" t="str">
        <f>IF('User Input'!H24=blank,blank,'User Input'!H24)</f>
        <v/>
      </c>
      <c r="I26" s="1" t="str">
        <f>IF('User Input'!I24=blank,blank,'User Input'!I24)</f>
        <v/>
      </c>
      <c r="J26" s="1" t="str">
        <f>IF('User Input'!J24=blank,blank,'User Input'!J24)</f>
        <v/>
      </c>
      <c r="K26" s="1" t="str">
        <f>IF('User Input'!K24=blank,blank,'User Input'!K24)</f>
        <v/>
      </c>
      <c r="L26" s="1" t="str">
        <f>IF('User Input'!L24=blank,blank,'User Input'!L24)</f>
        <v/>
      </c>
      <c r="M26" s="1" t="str">
        <f>IF('User Input'!M24=blank,blank,'User Input'!M24)</f>
        <v/>
      </c>
      <c r="N26" s="1" t="str">
        <f>IF('User Input'!N24=blank,blank,'User Input'!N24)</f>
        <v/>
      </c>
      <c r="O26" s="52"/>
      <c r="P26" s="118" t="str">
        <f>IF('User Input'!P24=blank,blank,'User Input'!P24)</f>
        <v/>
      </c>
      <c r="Q26" s="1" t="str">
        <f>IF('User Input'!Q24=blank,blank,'User Input'!Q24)</f>
        <v/>
      </c>
      <c r="R26" s="1" t="str">
        <f>IF('User Input'!R24=blank,blank,'User Input'!R24)</f>
        <v/>
      </c>
      <c r="S26" s="1" t="str">
        <f>IF('User Input'!S24=blank,blank,'User Input'!S24)</f>
        <v/>
      </c>
      <c r="T26" s="118" t="str">
        <f>IF(OR('User Input'!T24=blank,'User Input'!T24=0),blank,'User Input'!T24)</f>
        <v/>
      </c>
      <c r="U26" s="52"/>
      <c r="V26" s="1" t="str">
        <f>IF('User Input'!V24=blank,blank,'User Input'!V24)</f>
        <v/>
      </c>
      <c r="W26" s="1" t="str">
        <f>IF('User Input'!W24=blank,blank,'User Input'!W24)</f>
        <v/>
      </c>
      <c r="X26" s="1" t="str">
        <f>IF('User Input'!X24=blank,blank,'User Input'!X24)</f>
        <v/>
      </c>
      <c r="Y26" s="1" t="str">
        <f>IF(E26=blank,blank,'User Input'!Y24)</f>
        <v/>
      </c>
      <c r="Z26" s="1" t="str">
        <f>IF('User Input'!Z24=blank,blank,'User Input'!Z24)</f>
        <v/>
      </c>
      <c r="AA26" s="1" t="str">
        <f>IF('User Input'!AB24=blank,blank,'User Input'!AB24)</f>
        <v/>
      </c>
      <c r="AB26" s="1" t="str">
        <f>IF('User Input'!AC24=blank,blank,'User Input'!AC24)</f>
        <v/>
      </c>
      <c r="AC26" s="1" t="str">
        <f>IF(E26=blank,blank,'User Input'!AD24)</f>
        <v/>
      </c>
      <c r="AD26" s="52"/>
      <c r="AE26" s="117" t="str">
        <f>IF('User Input'!AF24=blank,blank,'User Input'!AF24)</f>
        <v/>
      </c>
      <c r="AF26" s="117" t="str">
        <f>IF('User Input'!AG24=blank,blank,'User Input'!AG24)</f>
        <v/>
      </c>
      <c r="AG26" s="52"/>
      <c r="AH26" s="1" t="str">
        <f>IF('User Input'!AI24=blank,blank,'User Input'!AI24)</f>
        <v/>
      </c>
      <c r="AI26" s="1" t="str">
        <f>IF('User Input'!AJ24=blank,blank,'User Input'!AJ24)</f>
        <v/>
      </c>
      <c r="AJ26" s="1" t="str">
        <f>IF('User Input'!AK24=blank,blank,'User Input'!AK24)</f>
        <v/>
      </c>
      <c r="AK26" s="117" t="str">
        <f>IF('User Input'!AL24=blank,blank,'User Input'!AL24)</f>
        <v/>
      </c>
      <c r="AL26" s="1" t="str">
        <f>IF('User Input'!AM24=blank,blank,'User Input'!AM24)</f>
        <v/>
      </c>
      <c r="AM26" s="1" t="str">
        <f>IF('User Input'!AN24=blank,blank,'User Input'!AN24)</f>
        <v/>
      </c>
      <c r="AN26" s="1" t="str">
        <f>IF('User Input'!AO24=blank,blank,'User Input'!AO24)</f>
        <v/>
      </c>
      <c r="AO26" s="117" t="str">
        <f>IF('User Input'!AP24=blank,blank,'User Input'!AP24)</f>
        <v/>
      </c>
      <c r="AP26" s="1" t="str">
        <f>IF('User Input'!AQ24=blank,blank,'User Input'!AQ24)</f>
        <v/>
      </c>
      <c r="AQ26" s="1" t="str">
        <f>IF('User Input'!AR24=blank,blank,'User Input'!AR24)</f>
        <v/>
      </c>
      <c r="AR26" s="1" t="str">
        <f>IF('User Input'!AS24=blank,blank,'User Input'!AS24)</f>
        <v/>
      </c>
      <c r="AS26" s="117" t="str">
        <f>IF('User Input'!AT24=blank,blank,'User Input'!AT24)</f>
        <v/>
      </c>
      <c r="AT26" s="1" t="str">
        <f>IF('User Input'!AU24=blank,blank,'User Input'!AU24)</f>
        <v/>
      </c>
      <c r="AU26" s="52"/>
      <c r="AV26" s="1" t="str">
        <f>IF('User Input'!AW24=blank,blank,'User Input'!AW24)</f>
        <v/>
      </c>
      <c r="AW26" s="52"/>
      <c r="AX26" s="82" t="str">
        <f>IF(E26=blank,blank,IF(AV26=Err_1,Err_1,'Emission Calculations'!I24+'Emission Calculations'!J24))</f>
        <v/>
      </c>
      <c r="AY26" s="82" t="str">
        <f>IF(E26=blank,blank,IF(AV26=Err_1,Err_1,'Emission Calculations'!K24))</f>
        <v/>
      </c>
      <c r="AZ26" s="82" t="str">
        <f>IF(E26=blank,blank,IF(AV26=Err_1,Err_1,'Emission Calculations'!Q24))</f>
        <v/>
      </c>
      <c r="BA26" s="82" t="str">
        <f>IF(E26=blank,blank,IF(AV26=Err_1,Err_1,'Emission Calculations'!R24))</f>
        <v/>
      </c>
      <c r="BB26" s="82" t="str">
        <f>IF(E26=blank,blank,IF(AV26=Err_1,Err_1,'Emission Calculations'!T24))</f>
        <v/>
      </c>
      <c r="BC26" s="82" t="str">
        <f>IF(E26=blank,blank,IF(AV26=Err_1,Err_1,'Emission Calculations'!U24))</f>
        <v/>
      </c>
      <c r="BD26" s="115"/>
    </row>
    <row r="27" spans="1:56" x14ac:dyDescent="0.25">
      <c r="A27" s="1" t="str">
        <f>IF('User Input'!A25=blank,blank,'User Input'!A25)</f>
        <v/>
      </c>
      <c r="B27" s="1" t="str">
        <f>IF('User Input'!B25=blank,blank,'User Input'!B25)</f>
        <v/>
      </c>
      <c r="C27" s="1" t="str">
        <f>IF('User Input'!C25=blank,blank,'User Input'!C25)</f>
        <v/>
      </c>
      <c r="D27" s="52"/>
      <c r="E27" s="1" t="str">
        <f>IF('User Input'!E25=blank,blank,'User Input'!E25)</f>
        <v/>
      </c>
      <c r="F27" s="52"/>
      <c r="G27" s="1" t="str">
        <f>IF('User Input'!G25=blank,blank,'User Input'!G25)</f>
        <v/>
      </c>
      <c r="H27" s="1" t="str">
        <f>IF('User Input'!H25=blank,blank,'User Input'!H25)</f>
        <v/>
      </c>
      <c r="I27" s="1" t="str">
        <f>IF('User Input'!I25=blank,blank,'User Input'!I25)</f>
        <v/>
      </c>
      <c r="J27" s="1" t="str">
        <f>IF('User Input'!J25=blank,blank,'User Input'!J25)</f>
        <v/>
      </c>
      <c r="K27" s="1" t="str">
        <f>IF('User Input'!K25=blank,blank,'User Input'!K25)</f>
        <v/>
      </c>
      <c r="L27" s="1" t="str">
        <f>IF('User Input'!L25=blank,blank,'User Input'!L25)</f>
        <v/>
      </c>
      <c r="M27" s="1" t="str">
        <f>IF('User Input'!M25=blank,blank,'User Input'!M25)</f>
        <v/>
      </c>
      <c r="N27" s="1" t="str">
        <f>IF('User Input'!N25=blank,blank,'User Input'!N25)</f>
        <v/>
      </c>
      <c r="O27" s="52"/>
      <c r="P27" s="118" t="str">
        <f>IF('User Input'!P25=blank,blank,'User Input'!P25)</f>
        <v/>
      </c>
      <c r="Q27" s="1" t="str">
        <f>IF('User Input'!Q25=blank,blank,'User Input'!Q25)</f>
        <v/>
      </c>
      <c r="R27" s="1" t="str">
        <f>IF('User Input'!R25=blank,blank,'User Input'!R25)</f>
        <v/>
      </c>
      <c r="S27" s="1" t="str">
        <f>IF('User Input'!S25=blank,blank,'User Input'!S25)</f>
        <v/>
      </c>
      <c r="T27" s="118" t="str">
        <f>IF(OR('User Input'!T25=blank,'User Input'!T25=0),blank,'User Input'!T25)</f>
        <v/>
      </c>
      <c r="U27" s="52"/>
      <c r="V27" s="1" t="str">
        <f>IF('User Input'!V25=blank,blank,'User Input'!V25)</f>
        <v/>
      </c>
      <c r="W27" s="1" t="str">
        <f>IF('User Input'!W25=blank,blank,'User Input'!W25)</f>
        <v/>
      </c>
      <c r="X27" s="1" t="str">
        <f>IF('User Input'!X25=blank,blank,'User Input'!X25)</f>
        <v/>
      </c>
      <c r="Y27" s="1" t="str">
        <f>IF(E27=blank,blank,'User Input'!Y25)</f>
        <v/>
      </c>
      <c r="Z27" s="1" t="str">
        <f>IF('User Input'!Z25=blank,blank,'User Input'!Z25)</f>
        <v/>
      </c>
      <c r="AA27" s="1" t="str">
        <f>IF('User Input'!AB25=blank,blank,'User Input'!AB25)</f>
        <v/>
      </c>
      <c r="AB27" s="1" t="str">
        <f>IF('User Input'!AC25=blank,blank,'User Input'!AC25)</f>
        <v/>
      </c>
      <c r="AC27" s="1" t="str">
        <f>IF(E27=blank,blank,'User Input'!AD25)</f>
        <v/>
      </c>
      <c r="AD27" s="52"/>
      <c r="AE27" s="117" t="str">
        <f>IF('User Input'!AF25=blank,blank,'User Input'!AF25)</f>
        <v/>
      </c>
      <c r="AF27" s="117" t="str">
        <f>IF('User Input'!AG25=blank,blank,'User Input'!AG25)</f>
        <v/>
      </c>
      <c r="AG27" s="52"/>
      <c r="AH27" s="1" t="str">
        <f>IF('User Input'!AI25=blank,blank,'User Input'!AI25)</f>
        <v/>
      </c>
      <c r="AI27" s="1" t="str">
        <f>IF('User Input'!AJ25=blank,blank,'User Input'!AJ25)</f>
        <v/>
      </c>
      <c r="AJ27" s="1" t="str">
        <f>IF('User Input'!AK25=blank,blank,'User Input'!AK25)</f>
        <v/>
      </c>
      <c r="AK27" s="117" t="str">
        <f>IF('User Input'!AL25=blank,blank,'User Input'!AL25)</f>
        <v/>
      </c>
      <c r="AL27" s="1" t="str">
        <f>IF('User Input'!AM25=blank,blank,'User Input'!AM25)</f>
        <v/>
      </c>
      <c r="AM27" s="1" t="str">
        <f>IF('User Input'!AN25=blank,blank,'User Input'!AN25)</f>
        <v/>
      </c>
      <c r="AN27" s="1" t="str">
        <f>IF('User Input'!AO25=blank,blank,'User Input'!AO25)</f>
        <v/>
      </c>
      <c r="AO27" s="117" t="str">
        <f>IF('User Input'!AP25=blank,blank,'User Input'!AP25)</f>
        <v/>
      </c>
      <c r="AP27" s="1" t="str">
        <f>IF('User Input'!AQ25=blank,blank,'User Input'!AQ25)</f>
        <v/>
      </c>
      <c r="AQ27" s="1" t="str">
        <f>IF('User Input'!AR25=blank,blank,'User Input'!AR25)</f>
        <v/>
      </c>
      <c r="AR27" s="1" t="str">
        <f>IF('User Input'!AS25=blank,blank,'User Input'!AS25)</f>
        <v/>
      </c>
      <c r="AS27" s="117" t="str">
        <f>IF('User Input'!AT25=blank,blank,'User Input'!AT25)</f>
        <v/>
      </c>
      <c r="AT27" s="1" t="str">
        <f>IF('User Input'!AU25=blank,blank,'User Input'!AU25)</f>
        <v/>
      </c>
      <c r="AU27" s="52"/>
      <c r="AV27" s="1" t="str">
        <f>IF('User Input'!AW25=blank,blank,'User Input'!AW25)</f>
        <v/>
      </c>
      <c r="AW27" s="52"/>
      <c r="AX27" s="82" t="str">
        <f>IF(E27=blank,blank,IF(AV27=Err_1,Err_1,'Emission Calculations'!I25+'Emission Calculations'!J25))</f>
        <v/>
      </c>
      <c r="AY27" s="82" t="str">
        <f>IF(E27=blank,blank,IF(AV27=Err_1,Err_1,'Emission Calculations'!K25))</f>
        <v/>
      </c>
      <c r="AZ27" s="82" t="str">
        <f>IF(E27=blank,blank,IF(AV27=Err_1,Err_1,'Emission Calculations'!Q25))</f>
        <v/>
      </c>
      <c r="BA27" s="82" t="str">
        <f>IF(E27=blank,blank,IF(AV27=Err_1,Err_1,'Emission Calculations'!R25))</f>
        <v/>
      </c>
      <c r="BB27" s="82" t="str">
        <f>IF(E27=blank,blank,IF(AV27=Err_1,Err_1,'Emission Calculations'!T25))</f>
        <v/>
      </c>
      <c r="BC27" s="82" t="str">
        <f>IF(E27=blank,blank,IF(AV27=Err_1,Err_1,'Emission Calculations'!U25))</f>
        <v/>
      </c>
      <c r="BD27" s="115"/>
    </row>
    <row r="28" spans="1:56" x14ac:dyDescent="0.25">
      <c r="A28" s="1" t="str">
        <f>IF('User Input'!A26=blank,blank,'User Input'!A26)</f>
        <v/>
      </c>
      <c r="B28" s="1" t="str">
        <f>IF('User Input'!B26=blank,blank,'User Input'!B26)</f>
        <v/>
      </c>
      <c r="C28" s="1" t="str">
        <f>IF('User Input'!C26=blank,blank,'User Input'!C26)</f>
        <v/>
      </c>
      <c r="D28" s="52"/>
      <c r="E28" s="1" t="str">
        <f>IF('User Input'!E26=blank,blank,'User Input'!E26)</f>
        <v/>
      </c>
      <c r="F28" s="52"/>
      <c r="G28" s="1" t="str">
        <f>IF('User Input'!G26=blank,blank,'User Input'!G26)</f>
        <v/>
      </c>
      <c r="H28" s="1" t="str">
        <f>IF('User Input'!H26=blank,blank,'User Input'!H26)</f>
        <v/>
      </c>
      <c r="I28" s="1" t="str">
        <f>IF('User Input'!I26=blank,blank,'User Input'!I26)</f>
        <v/>
      </c>
      <c r="J28" s="1" t="str">
        <f>IF('User Input'!J26=blank,blank,'User Input'!J26)</f>
        <v/>
      </c>
      <c r="K28" s="1" t="str">
        <f>IF('User Input'!K26=blank,blank,'User Input'!K26)</f>
        <v/>
      </c>
      <c r="L28" s="1" t="str">
        <f>IF('User Input'!L26=blank,blank,'User Input'!L26)</f>
        <v/>
      </c>
      <c r="M28" s="1" t="str">
        <f>IF('User Input'!M26=blank,blank,'User Input'!M26)</f>
        <v/>
      </c>
      <c r="N28" s="1" t="str">
        <f>IF('User Input'!N26=blank,blank,'User Input'!N26)</f>
        <v/>
      </c>
      <c r="O28" s="52"/>
      <c r="P28" s="118" t="str">
        <f>IF('User Input'!P26=blank,blank,'User Input'!P26)</f>
        <v/>
      </c>
      <c r="Q28" s="1" t="str">
        <f>IF('User Input'!Q26=blank,blank,'User Input'!Q26)</f>
        <v/>
      </c>
      <c r="R28" s="1" t="str">
        <f>IF('User Input'!R26=blank,blank,'User Input'!R26)</f>
        <v/>
      </c>
      <c r="S28" s="1" t="str">
        <f>IF('User Input'!S26=blank,blank,'User Input'!S26)</f>
        <v/>
      </c>
      <c r="T28" s="118" t="str">
        <f>IF(OR('User Input'!T26=blank,'User Input'!T26=0),blank,'User Input'!T26)</f>
        <v/>
      </c>
      <c r="U28" s="52"/>
      <c r="V28" s="1" t="str">
        <f>IF('User Input'!V26=blank,blank,'User Input'!V26)</f>
        <v/>
      </c>
      <c r="W28" s="1" t="str">
        <f>IF('User Input'!W26=blank,blank,'User Input'!W26)</f>
        <v/>
      </c>
      <c r="X28" s="1" t="str">
        <f>IF('User Input'!X26=blank,blank,'User Input'!X26)</f>
        <v/>
      </c>
      <c r="Y28" s="1" t="str">
        <f>IF(E28=blank,blank,'User Input'!Y26)</f>
        <v/>
      </c>
      <c r="Z28" s="1" t="str">
        <f>IF('User Input'!Z26=blank,blank,'User Input'!Z26)</f>
        <v/>
      </c>
      <c r="AA28" s="1" t="str">
        <f>IF('User Input'!AB26=blank,blank,'User Input'!AB26)</f>
        <v/>
      </c>
      <c r="AB28" s="1" t="str">
        <f>IF('User Input'!AC26=blank,blank,'User Input'!AC26)</f>
        <v/>
      </c>
      <c r="AC28" s="1" t="str">
        <f>IF(E28=blank,blank,'User Input'!AD26)</f>
        <v/>
      </c>
      <c r="AD28" s="52"/>
      <c r="AE28" s="117" t="str">
        <f>IF('User Input'!AF26=blank,blank,'User Input'!AF26)</f>
        <v/>
      </c>
      <c r="AF28" s="117" t="str">
        <f>IF('User Input'!AG26=blank,blank,'User Input'!AG26)</f>
        <v/>
      </c>
      <c r="AG28" s="52"/>
      <c r="AH28" s="1" t="str">
        <f>IF('User Input'!AI26=blank,blank,'User Input'!AI26)</f>
        <v/>
      </c>
      <c r="AI28" s="1" t="str">
        <f>IF('User Input'!AJ26=blank,blank,'User Input'!AJ26)</f>
        <v/>
      </c>
      <c r="AJ28" s="1" t="str">
        <f>IF('User Input'!AK26=blank,blank,'User Input'!AK26)</f>
        <v/>
      </c>
      <c r="AK28" s="117" t="str">
        <f>IF('User Input'!AL26=blank,blank,'User Input'!AL26)</f>
        <v/>
      </c>
      <c r="AL28" s="1" t="str">
        <f>IF('User Input'!AM26=blank,blank,'User Input'!AM26)</f>
        <v/>
      </c>
      <c r="AM28" s="1" t="str">
        <f>IF('User Input'!AN26=blank,blank,'User Input'!AN26)</f>
        <v/>
      </c>
      <c r="AN28" s="1" t="str">
        <f>IF('User Input'!AO26=blank,blank,'User Input'!AO26)</f>
        <v/>
      </c>
      <c r="AO28" s="117" t="str">
        <f>IF('User Input'!AP26=blank,blank,'User Input'!AP26)</f>
        <v/>
      </c>
      <c r="AP28" s="1" t="str">
        <f>IF('User Input'!AQ26=blank,blank,'User Input'!AQ26)</f>
        <v/>
      </c>
      <c r="AQ28" s="1" t="str">
        <f>IF('User Input'!AR26=blank,blank,'User Input'!AR26)</f>
        <v/>
      </c>
      <c r="AR28" s="1" t="str">
        <f>IF('User Input'!AS26=blank,blank,'User Input'!AS26)</f>
        <v/>
      </c>
      <c r="AS28" s="117" t="str">
        <f>IF('User Input'!AT26=blank,blank,'User Input'!AT26)</f>
        <v/>
      </c>
      <c r="AT28" s="1" t="str">
        <f>IF('User Input'!AU26=blank,blank,'User Input'!AU26)</f>
        <v/>
      </c>
      <c r="AU28" s="52"/>
      <c r="AV28" s="1" t="str">
        <f>IF('User Input'!AW26=blank,blank,'User Input'!AW26)</f>
        <v/>
      </c>
      <c r="AW28" s="52"/>
      <c r="AX28" s="82" t="str">
        <f>IF(E28=blank,blank,IF(AV28=Err_1,Err_1,'Emission Calculations'!I26+'Emission Calculations'!J26))</f>
        <v/>
      </c>
      <c r="AY28" s="82" t="str">
        <f>IF(E28=blank,blank,IF(AV28=Err_1,Err_1,'Emission Calculations'!K26))</f>
        <v/>
      </c>
      <c r="AZ28" s="82" t="str">
        <f>IF(E28=blank,blank,IF(AV28=Err_1,Err_1,'Emission Calculations'!Q26))</f>
        <v/>
      </c>
      <c r="BA28" s="82" t="str">
        <f>IF(E28=blank,blank,IF(AV28=Err_1,Err_1,'Emission Calculations'!R26))</f>
        <v/>
      </c>
      <c r="BB28" s="82" t="str">
        <f>IF(E28=blank,blank,IF(AV28=Err_1,Err_1,'Emission Calculations'!T26))</f>
        <v/>
      </c>
      <c r="BC28" s="82" t="str">
        <f>IF(E28=blank,blank,IF(AV28=Err_1,Err_1,'Emission Calculations'!U26))</f>
        <v/>
      </c>
      <c r="BD28" s="115"/>
    </row>
    <row r="29" spans="1:56" x14ac:dyDescent="0.25">
      <c r="A29" s="1" t="str">
        <f>IF('User Input'!A27=blank,blank,'User Input'!A27)</f>
        <v/>
      </c>
      <c r="B29" s="1" t="str">
        <f>IF('User Input'!B27=blank,blank,'User Input'!B27)</f>
        <v/>
      </c>
      <c r="C29" s="1" t="str">
        <f>IF('User Input'!C27=blank,blank,'User Input'!C27)</f>
        <v/>
      </c>
      <c r="D29" s="52"/>
      <c r="E29" s="1" t="str">
        <f>IF('User Input'!E27=blank,blank,'User Input'!E27)</f>
        <v/>
      </c>
      <c r="F29" s="52"/>
      <c r="G29" s="1" t="str">
        <f>IF('User Input'!G27=blank,blank,'User Input'!G27)</f>
        <v/>
      </c>
      <c r="H29" s="1" t="str">
        <f>IF('User Input'!H27=blank,blank,'User Input'!H27)</f>
        <v/>
      </c>
      <c r="I29" s="1" t="str">
        <f>IF('User Input'!I27=blank,blank,'User Input'!I27)</f>
        <v/>
      </c>
      <c r="J29" s="1" t="str">
        <f>IF('User Input'!J27=blank,blank,'User Input'!J27)</f>
        <v/>
      </c>
      <c r="K29" s="1" t="str">
        <f>IF('User Input'!K27=blank,blank,'User Input'!K27)</f>
        <v/>
      </c>
      <c r="L29" s="1" t="str">
        <f>IF('User Input'!L27=blank,blank,'User Input'!L27)</f>
        <v/>
      </c>
      <c r="M29" s="1" t="str">
        <f>IF('User Input'!M27=blank,blank,'User Input'!M27)</f>
        <v/>
      </c>
      <c r="N29" s="1" t="str">
        <f>IF('User Input'!N27=blank,blank,'User Input'!N27)</f>
        <v/>
      </c>
      <c r="O29" s="52"/>
      <c r="P29" s="118" t="str">
        <f>IF('User Input'!P27=blank,blank,'User Input'!P27)</f>
        <v/>
      </c>
      <c r="Q29" s="1" t="str">
        <f>IF('User Input'!Q27=blank,blank,'User Input'!Q27)</f>
        <v/>
      </c>
      <c r="R29" s="1" t="str">
        <f>IF('User Input'!R27=blank,blank,'User Input'!R27)</f>
        <v/>
      </c>
      <c r="S29" s="1" t="str">
        <f>IF('User Input'!S27=blank,blank,'User Input'!S27)</f>
        <v/>
      </c>
      <c r="T29" s="118" t="str">
        <f>IF(OR('User Input'!T27=blank,'User Input'!T27=0),blank,'User Input'!T27)</f>
        <v/>
      </c>
      <c r="U29" s="52"/>
      <c r="V29" s="1" t="str">
        <f>IF('User Input'!V27=blank,blank,'User Input'!V27)</f>
        <v/>
      </c>
      <c r="W29" s="1" t="str">
        <f>IF('User Input'!W27=blank,blank,'User Input'!W27)</f>
        <v/>
      </c>
      <c r="X29" s="1" t="str">
        <f>IF('User Input'!X27=blank,blank,'User Input'!X27)</f>
        <v/>
      </c>
      <c r="Y29" s="1" t="str">
        <f>IF(E29=blank,blank,'User Input'!Y27)</f>
        <v/>
      </c>
      <c r="Z29" s="1" t="str">
        <f>IF('User Input'!Z27=blank,blank,'User Input'!Z27)</f>
        <v/>
      </c>
      <c r="AA29" s="1" t="str">
        <f>IF('User Input'!AB27=blank,blank,'User Input'!AB27)</f>
        <v/>
      </c>
      <c r="AB29" s="1" t="str">
        <f>IF('User Input'!AC27=blank,blank,'User Input'!AC27)</f>
        <v/>
      </c>
      <c r="AC29" s="1" t="str">
        <f>IF(E29=blank,blank,'User Input'!AD27)</f>
        <v/>
      </c>
      <c r="AD29" s="52"/>
      <c r="AE29" s="117" t="str">
        <f>IF('User Input'!AF27=blank,blank,'User Input'!AF27)</f>
        <v/>
      </c>
      <c r="AF29" s="117" t="str">
        <f>IF('User Input'!AG27=blank,blank,'User Input'!AG27)</f>
        <v/>
      </c>
      <c r="AG29" s="52"/>
      <c r="AH29" s="1" t="str">
        <f>IF('User Input'!AI27=blank,blank,'User Input'!AI27)</f>
        <v/>
      </c>
      <c r="AI29" s="1" t="str">
        <f>IF('User Input'!AJ27=blank,blank,'User Input'!AJ27)</f>
        <v/>
      </c>
      <c r="AJ29" s="1" t="str">
        <f>IF('User Input'!AK27=blank,blank,'User Input'!AK27)</f>
        <v/>
      </c>
      <c r="AK29" s="117" t="str">
        <f>IF('User Input'!AL27=blank,blank,'User Input'!AL27)</f>
        <v/>
      </c>
      <c r="AL29" s="1" t="str">
        <f>IF('User Input'!AM27=blank,blank,'User Input'!AM27)</f>
        <v/>
      </c>
      <c r="AM29" s="1" t="str">
        <f>IF('User Input'!AN27=blank,blank,'User Input'!AN27)</f>
        <v/>
      </c>
      <c r="AN29" s="1" t="str">
        <f>IF('User Input'!AO27=blank,blank,'User Input'!AO27)</f>
        <v/>
      </c>
      <c r="AO29" s="117" t="str">
        <f>IF('User Input'!AP27=blank,blank,'User Input'!AP27)</f>
        <v/>
      </c>
      <c r="AP29" s="1" t="str">
        <f>IF('User Input'!AQ27=blank,blank,'User Input'!AQ27)</f>
        <v/>
      </c>
      <c r="AQ29" s="1" t="str">
        <f>IF('User Input'!AR27=blank,blank,'User Input'!AR27)</f>
        <v/>
      </c>
      <c r="AR29" s="1" t="str">
        <f>IF('User Input'!AS27=blank,blank,'User Input'!AS27)</f>
        <v/>
      </c>
      <c r="AS29" s="117" t="str">
        <f>IF('User Input'!AT27=blank,blank,'User Input'!AT27)</f>
        <v/>
      </c>
      <c r="AT29" s="1" t="str">
        <f>IF('User Input'!AU27=blank,blank,'User Input'!AU27)</f>
        <v/>
      </c>
      <c r="AU29" s="52"/>
      <c r="AV29" s="1" t="str">
        <f>IF('User Input'!AW27=blank,blank,'User Input'!AW27)</f>
        <v/>
      </c>
      <c r="AW29" s="52"/>
      <c r="AX29" s="82" t="str">
        <f>IF(E29=blank,blank,IF(AV29=Err_1,Err_1,'Emission Calculations'!I27+'Emission Calculations'!J27))</f>
        <v/>
      </c>
      <c r="AY29" s="82" t="str">
        <f>IF(E29=blank,blank,IF(AV29=Err_1,Err_1,'Emission Calculations'!K27))</f>
        <v/>
      </c>
      <c r="AZ29" s="82" t="str">
        <f>IF(E29=blank,blank,IF(AV29=Err_1,Err_1,'Emission Calculations'!Q27))</f>
        <v/>
      </c>
      <c r="BA29" s="82" t="str">
        <f>IF(E29=blank,blank,IF(AV29=Err_1,Err_1,'Emission Calculations'!R27))</f>
        <v/>
      </c>
      <c r="BB29" s="82" t="str">
        <f>IF(E29=blank,blank,IF(AV29=Err_1,Err_1,'Emission Calculations'!T27))</f>
        <v/>
      </c>
      <c r="BC29" s="82" t="str">
        <f>IF(E29=blank,blank,IF(AV29=Err_1,Err_1,'Emission Calculations'!U27))</f>
        <v/>
      </c>
      <c r="BD29" s="115"/>
    </row>
    <row r="30" spans="1:56" x14ac:dyDescent="0.25">
      <c r="A30" s="1" t="str">
        <f>IF('User Input'!A28=blank,blank,'User Input'!A28)</f>
        <v/>
      </c>
      <c r="B30" s="1" t="str">
        <f>IF('User Input'!B28=blank,blank,'User Input'!B28)</f>
        <v/>
      </c>
      <c r="C30" s="1" t="str">
        <f>IF('User Input'!C28=blank,blank,'User Input'!C28)</f>
        <v/>
      </c>
      <c r="D30" s="52"/>
      <c r="E30" s="1" t="str">
        <f>IF('User Input'!E28=blank,blank,'User Input'!E28)</f>
        <v/>
      </c>
      <c r="F30" s="52"/>
      <c r="G30" s="1" t="str">
        <f>IF('User Input'!G28=blank,blank,'User Input'!G28)</f>
        <v/>
      </c>
      <c r="H30" s="1" t="str">
        <f>IF('User Input'!H28=blank,blank,'User Input'!H28)</f>
        <v/>
      </c>
      <c r="I30" s="1" t="str">
        <f>IF('User Input'!I28=blank,blank,'User Input'!I28)</f>
        <v/>
      </c>
      <c r="J30" s="1" t="str">
        <f>IF('User Input'!J28=blank,blank,'User Input'!J28)</f>
        <v/>
      </c>
      <c r="K30" s="1" t="str">
        <f>IF('User Input'!K28=blank,blank,'User Input'!K28)</f>
        <v/>
      </c>
      <c r="L30" s="1" t="str">
        <f>IF('User Input'!L28=blank,blank,'User Input'!L28)</f>
        <v/>
      </c>
      <c r="M30" s="1" t="str">
        <f>IF('User Input'!M28=blank,blank,'User Input'!M28)</f>
        <v/>
      </c>
      <c r="N30" s="1" t="str">
        <f>IF('User Input'!N28=blank,blank,'User Input'!N28)</f>
        <v/>
      </c>
      <c r="O30" s="52"/>
      <c r="P30" s="118" t="str">
        <f>IF('User Input'!P28=blank,blank,'User Input'!P28)</f>
        <v/>
      </c>
      <c r="Q30" s="1" t="str">
        <f>IF('User Input'!Q28=blank,blank,'User Input'!Q28)</f>
        <v/>
      </c>
      <c r="R30" s="1" t="str">
        <f>IF('User Input'!R28=blank,blank,'User Input'!R28)</f>
        <v/>
      </c>
      <c r="S30" s="1" t="str">
        <f>IF('User Input'!S28=blank,blank,'User Input'!S28)</f>
        <v/>
      </c>
      <c r="T30" s="118" t="str">
        <f>IF(OR('User Input'!T28=blank,'User Input'!T28=0),blank,'User Input'!T28)</f>
        <v/>
      </c>
      <c r="U30" s="52"/>
      <c r="V30" s="1" t="str">
        <f>IF('User Input'!V28=blank,blank,'User Input'!V28)</f>
        <v/>
      </c>
      <c r="W30" s="1" t="str">
        <f>IF('User Input'!W28=blank,blank,'User Input'!W28)</f>
        <v/>
      </c>
      <c r="X30" s="1" t="str">
        <f>IF('User Input'!X28=blank,blank,'User Input'!X28)</f>
        <v/>
      </c>
      <c r="Y30" s="1" t="str">
        <f>IF(E30=blank,blank,'User Input'!Y28)</f>
        <v/>
      </c>
      <c r="Z30" s="1" t="str">
        <f>IF('User Input'!Z28=blank,blank,'User Input'!Z28)</f>
        <v/>
      </c>
      <c r="AA30" s="1" t="str">
        <f>IF('User Input'!AB28=blank,blank,'User Input'!AB28)</f>
        <v/>
      </c>
      <c r="AB30" s="1" t="str">
        <f>IF('User Input'!AC28=blank,blank,'User Input'!AC28)</f>
        <v/>
      </c>
      <c r="AC30" s="1" t="str">
        <f>IF(E30=blank,blank,'User Input'!AD28)</f>
        <v/>
      </c>
      <c r="AD30" s="52"/>
      <c r="AE30" s="117" t="str">
        <f>IF('User Input'!AF28=blank,blank,'User Input'!AF28)</f>
        <v/>
      </c>
      <c r="AF30" s="117" t="str">
        <f>IF('User Input'!AG28=blank,blank,'User Input'!AG28)</f>
        <v/>
      </c>
      <c r="AG30" s="52"/>
      <c r="AH30" s="1" t="str">
        <f>IF('User Input'!AI28=blank,blank,'User Input'!AI28)</f>
        <v/>
      </c>
      <c r="AI30" s="1" t="str">
        <f>IF('User Input'!AJ28=blank,blank,'User Input'!AJ28)</f>
        <v/>
      </c>
      <c r="AJ30" s="1" t="str">
        <f>IF('User Input'!AK28=blank,blank,'User Input'!AK28)</f>
        <v/>
      </c>
      <c r="AK30" s="117" t="str">
        <f>IF('User Input'!AL28=blank,blank,'User Input'!AL28)</f>
        <v/>
      </c>
      <c r="AL30" s="1" t="str">
        <f>IF('User Input'!AM28=blank,blank,'User Input'!AM28)</f>
        <v/>
      </c>
      <c r="AM30" s="1" t="str">
        <f>IF('User Input'!AN28=blank,blank,'User Input'!AN28)</f>
        <v/>
      </c>
      <c r="AN30" s="1" t="str">
        <f>IF('User Input'!AO28=blank,blank,'User Input'!AO28)</f>
        <v/>
      </c>
      <c r="AO30" s="117" t="str">
        <f>IF('User Input'!AP28=blank,blank,'User Input'!AP28)</f>
        <v/>
      </c>
      <c r="AP30" s="1" t="str">
        <f>IF('User Input'!AQ28=blank,blank,'User Input'!AQ28)</f>
        <v/>
      </c>
      <c r="AQ30" s="1" t="str">
        <f>IF('User Input'!AR28=blank,blank,'User Input'!AR28)</f>
        <v/>
      </c>
      <c r="AR30" s="1" t="str">
        <f>IF('User Input'!AS28=blank,blank,'User Input'!AS28)</f>
        <v/>
      </c>
      <c r="AS30" s="117" t="str">
        <f>IF('User Input'!AT28=blank,blank,'User Input'!AT28)</f>
        <v/>
      </c>
      <c r="AT30" s="1" t="str">
        <f>IF('User Input'!AU28=blank,blank,'User Input'!AU28)</f>
        <v/>
      </c>
      <c r="AU30" s="52"/>
      <c r="AV30" s="1" t="str">
        <f>IF('User Input'!AW28=blank,blank,'User Input'!AW28)</f>
        <v/>
      </c>
      <c r="AW30" s="52"/>
      <c r="AX30" s="82" t="str">
        <f>IF(E30=blank,blank,IF(AV30=Err_1,Err_1,'Emission Calculations'!I28+'Emission Calculations'!J28))</f>
        <v/>
      </c>
      <c r="AY30" s="82" t="str">
        <f>IF(E30=blank,blank,IF(AV30=Err_1,Err_1,'Emission Calculations'!K28))</f>
        <v/>
      </c>
      <c r="AZ30" s="82" t="str">
        <f>IF(E30=blank,blank,IF(AV30=Err_1,Err_1,'Emission Calculations'!Q28))</f>
        <v/>
      </c>
      <c r="BA30" s="82" t="str">
        <f>IF(E30=blank,blank,IF(AV30=Err_1,Err_1,'Emission Calculations'!R28))</f>
        <v/>
      </c>
      <c r="BB30" s="82" t="str">
        <f>IF(E30=blank,blank,IF(AV30=Err_1,Err_1,'Emission Calculations'!T28))</f>
        <v/>
      </c>
      <c r="BC30" s="82" t="str">
        <f>IF(E30=blank,blank,IF(AV30=Err_1,Err_1,'Emission Calculations'!U28))</f>
        <v/>
      </c>
      <c r="BD30" s="115"/>
    </row>
    <row r="31" spans="1:56" x14ac:dyDescent="0.25">
      <c r="A31" s="1" t="str">
        <f>IF('User Input'!A29=blank,blank,'User Input'!A29)</f>
        <v/>
      </c>
      <c r="B31" s="1" t="str">
        <f>IF('User Input'!B29=blank,blank,'User Input'!B29)</f>
        <v/>
      </c>
      <c r="C31" s="1" t="str">
        <f>IF('User Input'!C29=blank,blank,'User Input'!C29)</f>
        <v/>
      </c>
      <c r="D31" s="52"/>
      <c r="E31" s="1" t="str">
        <f>IF('User Input'!E29=blank,blank,'User Input'!E29)</f>
        <v/>
      </c>
      <c r="F31" s="52"/>
      <c r="G31" s="1" t="str">
        <f>IF('User Input'!G29=blank,blank,'User Input'!G29)</f>
        <v/>
      </c>
      <c r="H31" s="1" t="str">
        <f>IF('User Input'!H29=blank,blank,'User Input'!H29)</f>
        <v/>
      </c>
      <c r="I31" s="1" t="str">
        <f>IF('User Input'!I29=blank,blank,'User Input'!I29)</f>
        <v/>
      </c>
      <c r="J31" s="1" t="str">
        <f>IF('User Input'!J29=blank,blank,'User Input'!J29)</f>
        <v/>
      </c>
      <c r="K31" s="1" t="str">
        <f>IF('User Input'!K29=blank,blank,'User Input'!K29)</f>
        <v/>
      </c>
      <c r="L31" s="1" t="str">
        <f>IF('User Input'!L29=blank,blank,'User Input'!L29)</f>
        <v/>
      </c>
      <c r="M31" s="1" t="str">
        <f>IF('User Input'!M29=blank,blank,'User Input'!M29)</f>
        <v/>
      </c>
      <c r="N31" s="1" t="str">
        <f>IF('User Input'!N29=blank,blank,'User Input'!N29)</f>
        <v/>
      </c>
      <c r="O31" s="52"/>
      <c r="P31" s="118" t="str">
        <f>IF('User Input'!P29=blank,blank,'User Input'!P29)</f>
        <v/>
      </c>
      <c r="Q31" s="1" t="str">
        <f>IF('User Input'!Q29=blank,blank,'User Input'!Q29)</f>
        <v/>
      </c>
      <c r="R31" s="1" t="str">
        <f>IF('User Input'!R29=blank,blank,'User Input'!R29)</f>
        <v/>
      </c>
      <c r="S31" s="1" t="str">
        <f>IF('User Input'!S29=blank,blank,'User Input'!S29)</f>
        <v/>
      </c>
      <c r="T31" s="118" t="str">
        <f>IF(OR('User Input'!T29=blank,'User Input'!T29=0),blank,'User Input'!T29)</f>
        <v/>
      </c>
      <c r="U31" s="52"/>
      <c r="V31" s="1" t="str">
        <f>IF('User Input'!V29=blank,blank,'User Input'!V29)</f>
        <v/>
      </c>
      <c r="W31" s="1" t="str">
        <f>IF('User Input'!W29=blank,blank,'User Input'!W29)</f>
        <v/>
      </c>
      <c r="X31" s="1" t="str">
        <f>IF('User Input'!X29=blank,blank,'User Input'!X29)</f>
        <v/>
      </c>
      <c r="Y31" s="1" t="str">
        <f>IF(E31=blank,blank,'User Input'!Y29)</f>
        <v/>
      </c>
      <c r="Z31" s="1" t="str">
        <f>IF('User Input'!Z29=blank,blank,'User Input'!Z29)</f>
        <v/>
      </c>
      <c r="AA31" s="1" t="str">
        <f>IF('User Input'!AB29=blank,blank,'User Input'!AB29)</f>
        <v/>
      </c>
      <c r="AB31" s="1" t="str">
        <f>IF('User Input'!AC29=blank,blank,'User Input'!AC29)</f>
        <v/>
      </c>
      <c r="AC31" s="1" t="str">
        <f>IF(E31=blank,blank,'User Input'!AD29)</f>
        <v/>
      </c>
      <c r="AD31" s="52"/>
      <c r="AE31" s="117" t="str">
        <f>IF('User Input'!AF29=blank,blank,'User Input'!AF29)</f>
        <v/>
      </c>
      <c r="AF31" s="117" t="str">
        <f>IF('User Input'!AG29=blank,blank,'User Input'!AG29)</f>
        <v/>
      </c>
      <c r="AG31" s="52"/>
      <c r="AH31" s="1" t="str">
        <f>IF('User Input'!AI29=blank,blank,'User Input'!AI29)</f>
        <v/>
      </c>
      <c r="AI31" s="1" t="str">
        <f>IF('User Input'!AJ29=blank,blank,'User Input'!AJ29)</f>
        <v/>
      </c>
      <c r="AJ31" s="1" t="str">
        <f>IF('User Input'!AK29=blank,blank,'User Input'!AK29)</f>
        <v/>
      </c>
      <c r="AK31" s="117" t="str">
        <f>IF('User Input'!AL29=blank,blank,'User Input'!AL29)</f>
        <v/>
      </c>
      <c r="AL31" s="1" t="str">
        <f>IF('User Input'!AM29=blank,blank,'User Input'!AM29)</f>
        <v/>
      </c>
      <c r="AM31" s="1" t="str">
        <f>IF('User Input'!AN29=blank,blank,'User Input'!AN29)</f>
        <v/>
      </c>
      <c r="AN31" s="1" t="str">
        <f>IF('User Input'!AO29=blank,blank,'User Input'!AO29)</f>
        <v/>
      </c>
      <c r="AO31" s="117" t="str">
        <f>IF('User Input'!AP29=blank,blank,'User Input'!AP29)</f>
        <v/>
      </c>
      <c r="AP31" s="1" t="str">
        <f>IF('User Input'!AQ29=blank,blank,'User Input'!AQ29)</f>
        <v/>
      </c>
      <c r="AQ31" s="1" t="str">
        <f>IF('User Input'!AR29=blank,blank,'User Input'!AR29)</f>
        <v/>
      </c>
      <c r="AR31" s="1" t="str">
        <f>IF('User Input'!AS29=blank,blank,'User Input'!AS29)</f>
        <v/>
      </c>
      <c r="AS31" s="117" t="str">
        <f>IF('User Input'!AT29=blank,blank,'User Input'!AT29)</f>
        <v/>
      </c>
      <c r="AT31" s="1" t="str">
        <f>IF('User Input'!AU29=blank,blank,'User Input'!AU29)</f>
        <v/>
      </c>
      <c r="AU31" s="52"/>
      <c r="AV31" s="1" t="str">
        <f>IF('User Input'!AW29=blank,blank,'User Input'!AW29)</f>
        <v/>
      </c>
      <c r="AW31" s="52"/>
      <c r="AX31" s="82" t="str">
        <f>IF(E31=blank,blank,IF(AV31=Err_1,Err_1,'Emission Calculations'!I29+'Emission Calculations'!J29))</f>
        <v/>
      </c>
      <c r="AY31" s="82" t="str">
        <f>IF(E31=blank,blank,IF(AV31=Err_1,Err_1,'Emission Calculations'!K29))</f>
        <v/>
      </c>
      <c r="AZ31" s="82" t="str">
        <f>IF(E31=blank,blank,IF(AV31=Err_1,Err_1,'Emission Calculations'!Q29))</f>
        <v/>
      </c>
      <c r="BA31" s="82" t="str">
        <f>IF(E31=blank,blank,IF(AV31=Err_1,Err_1,'Emission Calculations'!R29))</f>
        <v/>
      </c>
      <c r="BB31" s="82" t="str">
        <f>IF(E31=blank,blank,IF(AV31=Err_1,Err_1,'Emission Calculations'!T29))</f>
        <v/>
      </c>
      <c r="BC31" s="82" t="str">
        <f>IF(E31=blank,blank,IF(AV31=Err_1,Err_1,'Emission Calculations'!U29))</f>
        <v/>
      </c>
      <c r="BD31" s="115"/>
    </row>
    <row r="32" spans="1:56" x14ac:dyDescent="0.25">
      <c r="A32" s="1" t="str">
        <f>IF('User Input'!A30=blank,blank,'User Input'!A30)</f>
        <v/>
      </c>
      <c r="B32" s="1" t="str">
        <f>IF('User Input'!B30=blank,blank,'User Input'!B30)</f>
        <v/>
      </c>
      <c r="C32" s="1" t="str">
        <f>IF('User Input'!C30=blank,blank,'User Input'!C30)</f>
        <v/>
      </c>
      <c r="D32" s="52"/>
      <c r="E32" s="1" t="str">
        <f>IF('User Input'!E30=blank,blank,'User Input'!E30)</f>
        <v/>
      </c>
      <c r="F32" s="52"/>
      <c r="G32" s="1" t="str">
        <f>IF('User Input'!G30=blank,blank,'User Input'!G30)</f>
        <v/>
      </c>
      <c r="H32" s="1" t="str">
        <f>IF('User Input'!H30=blank,blank,'User Input'!H30)</f>
        <v/>
      </c>
      <c r="I32" s="1" t="str">
        <f>IF('User Input'!I30=blank,blank,'User Input'!I30)</f>
        <v/>
      </c>
      <c r="J32" s="1" t="str">
        <f>IF('User Input'!J30=blank,blank,'User Input'!J30)</f>
        <v/>
      </c>
      <c r="K32" s="1" t="str">
        <f>IF('User Input'!K30=blank,blank,'User Input'!K30)</f>
        <v/>
      </c>
      <c r="L32" s="1" t="str">
        <f>IF('User Input'!L30=blank,blank,'User Input'!L30)</f>
        <v/>
      </c>
      <c r="M32" s="1" t="str">
        <f>IF('User Input'!M30=blank,blank,'User Input'!M30)</f>
        <v/>
      </c>
      <c r="N32" s="1" t="str">
        <f>IF('User Input'!N30=blank,blank,'User Input'!N30)</f>
        <v/>
      </c>
      <c r="O32" s="52"/>
      <c r="P32" s="118" t="str">
        <f>IF('User Input'!P30=blank,blank,'User Input'!P30)</f>
        <v/>
      </c>
      <c r="Q32" s="1" t="str">
        <f>IF('User Input'!Q30=blank,blank,'User Input'!Q30)</f>
        <v/>
      </c>
      <c r="R32" s="1" t="str">
        <f>IF('User Input'!R30=blank,blank,'User Input'!R30)</f>
        <v/>
      </c>
      <c r="S32" s="1" t="str">
        <f>IF('User Input'!S30=blank,blank,'User Input'!S30)</f>
        <v/>
      </c>
      <c r="T32" s="118" t="str">
        <f>IF(OR('User Input'!T30=blank,'User Input'!T30=0),blank,'User Input'!T30)</f>
        <v/>
      </c>
      <c r="U32" s="52"/>
      <c r="V32" s="1" t="str">
        <f>IF('User Input'!V30=blank,blank,'User Input'!V30)</f>
        <v/>
      </c>
      <c r="W32" s="1" t="str">
        <f>IF('User Input'!W30=blank,blank,'User Input'!W30)</f>
        <v/>
      </c>
      <c r="X32" s="1" t="str">
        <f>IF('User Input'!X30=blank,blank,'User Input'!X30)</f>
        <v/>
      </c>
      <c r="Y32" s="1" t="str">
        <f>IF(E32=blank,blank,'User Input'!Y30)</f>
        <v/>
      </c>
      <c r="Z32" s="1" t="str">
        <f>IF('User Input'!Z30=blank,blank,'User Input'!Z30)</f>
        <v/>
      </c>
      <c r="AA32" s="1" t="str">
        <f>IF('User Input'!AB30=blank,blank,'User Input'!AB30)</f>
        <v/>
      </c>
      <c r="AB32" s="1" t="str">
        <f>IF('User Input'!AC30=blank,blank,'User Input'!AC30)</f>
        <v/>
      </c>
      <c r="AC32" s="1" t="str">
        <f>IF(E32=blank,blank,'User Input'!AD30)</f>
        <v/>
      </c>
      <c r="AD32" s="52"/>
      <c r="AE32" s="117" t="str">
        <f>IF('User Input'!AF30=blank,blank,'User Input'!AF30)</f>
        <v/>
      </c>
      <c r="AF32" s="117" t="str">
        <f>IF('User Input'!AG30=blank,blank,'User Input'!AG30)</f>
        <v/>
      </c>
      <c r="AG32" s="52"/>
      <c r="AH32" s="1" t="str">
        <f>IF('User Input'!AI30=blank,blank,'User Input'!AI30)</f>
        <v/>
      </c>
      <c r="AI32" s="1" t="str">
        <f>IF('User Input'!AJ30=blank,blank,'User Input'!AJ30)</f>
        <v/>
      </c>
      <c r="AJ32" s="1" t="str">
        <f>IF('User Input'!AK30=blank,blank,'User Input'!AK30)</f>
        <v/>
      </c>
      <c r="AK32" s="117" t="str">
        <f>IF('User Input'!AL30=blank,blank,'User Input'!AL30)</f>
        <v/>
      </c>
      <c r="AL32" s="1" t="str">
        <f>IF('User Input'!AM30=blank,blank,'User Input'!AM30)</f>
        <v/>
      </c>
      <c r="AM32" s="1" t="str">
        <f>IF('User Input'!AN30=blank,blank,'User Input'!AN30)</f>
        <v/>
      </c>
      <c r="AN32" s="1" t="str">
        <f>IF('User Input'!AO30=blank,blank,'User Input'!AO30)</f>
        <v/>
      </c>
      <c r="AO32" s="117" t="str">
        <f>IF('User Input'!AP30=blank,blank,'User Input'!AP30)</f>
        <v/>
      </c>
      <c r="AP32" s="1" t="str">
        <f>IF('User Input'!AQ30=blank,blank,'User Input'!AQ30)</f>
        <v/>
      </c>
      <c r="AQ32" s="1" t="str">
        <f>IF('User Input'!AR30=blank,blank,'User Input'!AR30)</f>
        <v/>
      </c>
      <c r="AR32" s="1" t="str">
        <f>IF('User Input'!AS30=blank,blank,'User Input'!AS30)</f>
        <v/>
      </c>
      <c r="AS32" s="117" t="str">
        <f>IF('User Input'!AT30=blank,blank,'User Input'!AT30)</f>
        <v/>
      </c>
      <c r="AT32" s="1" t="str">
        <f>IF('User Input'!AU30=blank,blank,'User Input'!AU30)</f>
        <v/>
      </c>
      <c r="AU32" s="52"/>
      <c r="AV32" s="1" t="str">
        <f>IF('User Input'!AW30=blank,blank,'User Input'!AW30)</f>
        <v/>
      </c>
      <c r="AW32" s="52"/>
      <c r="AX32" s="82" t="str">
        <f>IF(E32=blank,blank,IF(AV32=Err_1,Err_1,'Emission Calculations'!I30+'Emission Calculations'!J30))</f>
        <v/>
      </c>
      <c r="AY32" s="82" t="str">
        <f>IF(E32=blank,blank,IF(AV32=Err_1,Err_1,'Emission Calculations'!K30))</f>
        <v/>
      </c>
      <c r="AZ32" s="82" t="str">
        <f>IF(E32=blank,blank,IF(AV32=Err_1,Err_1,'Emission Calculations'!Q30))</f>
        <v/>
      </c>
      <c r="BA32" s="82" t="str">
        <f>IF(E32=blank,blank,IF(AV32=Err_1,Err_1,'Emission Calculations'!R30))</f>
        <v/>
      </c>
      <c r="BB32" s="82" t="str">
        <f>IF(E32=blank,blank,IF(AV32=Err_1,Err_1,'Emission Calculations'!T30))</f>
        <v/>
      </c>
      <c r="BC32" s="82" t="str">
        <f>IF(E32=blank,blank,IF(AV32=Err_1,Err_1,'Emission Calculations'!U30))</f>
        <v/>
      </c>
      <c r="BD32" s="115"/>
    </row>
    <row r="33" spans="1:56" x14ac:dyDescent="0.25">
      <c r="A33" s="1" t="str">
        <f>IF('User Input'!A31=blank,blank,'User Input'!A31)</f>
        <v/>
      </c>
      <c r="B33" s="1" t="str">
        <f>IF('User Input'!B31=blank,blank,'User Input'!B31)</f>
        <v/>
      </c>
      <c r="C33" s="1" t="str">
        <f>IF('User Input'!C31=blank,blank,'User Input'!C31)</f>
        <v/>
      </c>
      <c r="D33" s="52"/>
      <c r="E33" s="1" t="str">
        <f>IF('User Input'!E31=blank,blank,'User Input'!E31)</f>
        <v/>
      </c>
      <c r="F33" s="52"/>
      <c r="G33" s="1" t="str">
        <f>IF('User Input'!G31=blank,blank,'User Input'!G31)</f>
        <v/>
      </c>
      <c r="H33" s="1" t="str">
        <f>IF('User Input'!H31=blank,blank,'User Input'!H31)</f>
        <v/>
      </c>
      <c r="I33" s="1" t="str">
        <f>IF('User Input'!I31=blank,blank,'User Input'!I31)</f>
        <v/>
      </c>
      <c r="J33" s="1" t="str">
        <f>IF('User Input'!J31=blank,blank,'User Input'!J31)</f>
        <v/>
      </c>
      <c r="K33" s="1" t="str">
        <f>IF('User Input'!K31=blank,blank,'User Input'!K31)</f>
        <v/>
      </c>
      <c r="L33" s="1" t="str">
        <f>IF('User Input'!L31=blank,blank,'User Input'!L31)</f>
        <v/>
      </c>
      <c r="M33" s="1" t="str">
        <f>IF('User Input'!M31=blank,blank,'User Input'!M31)</f>
        <v/>
      </c>
      <c r="N33" s="1" t="str">
        <f>IF('User Input'!N31=blank,blank,'User Input'!N31)</f>
        <v/>
      </c>
      <c r="O33" s="52"/>
      <c r="P33" s="118" t="str">
        <f>IF('User Input'!P31=blank,blank,'User Input'!P31)</f>
        <v/>
      </c>
      <c r="Q33" s="1" t="str">
        <f>IF('User Input'!Q31=blank,blank,'User Input'!Q31)</f>
        <v/>
      </c>
      <c r="R33" s="1" t="str">
        <f>IF('User Input'!R31=blank,blank,'User Input'!R31)</f>
        <v/>
      </c>
      <c r="S33" s="1" t="str">
        <f>IF('User Input'!S31=blank,blank,'User Input'!S31)</f>
        <v/>
      </c>
      <c r="T33" s="118" t="str">
        <f>IF(OR('User Input'!T31=blank,'User Input'!T31=0),blank,'User Input'!T31)</f>
        <v/>
      </c>
      <c r="U33" s="52"/>
      <c r="V33" s="1" t="str">
        <f>IF('User Input'!V31=blank,blank,'User Input'!V31)</f>
        <v/>
      </c>
      <c r="W33" s="1" t="str">
        <f>IF('User Input'!W31=blank,blank,'User Input'!W31)</f>
        <v/>
      </c>
      <c r="X33" s="1" t="str">
        <f>IF('User Input'!X31=blank,blank,'User Input'!X31)</f>
        <v/>
      </c>
      <c r="Y33" s="1" t="str">
        <f>IF(E33=blank,blank,'User Input'!Y31)</f>
        <v/>
      </c>
      <c r="Z33" s="1" t="str">
        <f>IF('User Input'!Z31=blank,blank,'User Input'!Z31)</f>
        <v/>
      </c>
      <c r="AA33" s="1" t="str">
        <f>IF('User Input'!AB31=blank,blank,'User Input'!AB31)</f>
        <v/>
      </c>
      <c r="AB33" s="1" t="str">
        <f>IF('User Input'!AC31=blank,blank,'User Input'!AC31)</f>
        <v/>
      </c>
      <c r="AC33" s="1" t="str">
        <f>IF(E33=blank,blank,'User Input'!AD31)</f>
        <v/>
      </c>
      <c r="AD33" s="52"/>
      <c r="AE33" s="117" t="str">
        <f>IF('User Input'!AF31=blank,blank,'User Input'!AF31)</f>
        <v/>
      </c>
      <c r="AF33" s="117" t="str">
        <f>IF('User Input'!AG31=blank,blank,'User Input'!AG31)</f>
        <v/>
      </c>
      <c r="AG33" s="52"/>
      <c r="AH33" s="1" t="str">
        <f>IF('User Input'!AI31=blank,blank,'User Input'!AI31)</f>
        <v/>
      </c>
      <c r="AI33" s="1" t="str">
        <f>IF('User Input'!AJ31=blank,blank,'User Input'!AJ31)</f>
        <v/>
      </c>
      <c r="AJ33" s="1" t="str">
        <f>IF('User Input'!AK31=blank,blank,'User Input'!AK31)</f>
        <v/>
      </c>
      <c r="AK33" s="117" t="str">
        <f>IF('User Input'!AL31=blank,blank,'User Input'!AL31)</f>
        <v/>
      </c>
      <c r="AL33" s="1" t="str">
        <f>IF('User Input'!AM31=blank,blank,'User Input'!AM31)</f>
        <v/>
      </c>
      <c r="AM33" s="1" t="str">
        <f>IF('User Input'!AN31=blank,blank,'User Input'!AN31)</f>
        <v/>
      </c>
      <c r="AN33" s="1" t="str">
        <f>IF('User Input'!AO31=blank,blank,'User Input'!AO31)</f>
        <v/>
      </c>
      <c r="AO33" s="117" t="str">
        <f>IF('User Input'!AP31=blank,blank,'User Input'!AP31)</f>
        <v/>
      </c>
      <c r="AP33" s="1" t="str">
        <f>IF('User Input'!AQ31=blank,blank,'User Input'!AQ31)</f>
        <v/>
      </c>
      <c r="AQ33" s="1" t="str">
        <f>IF('User Input'!AR31=blank,blank,'User Input'!AR31)</f>
        <v/>
      </c>
      <c r="AR33" s="1" t="str">
        <f>IF('User Input'!AS31=blank,blank,'User Input'!AS31)</f>
        <v/>
      </c>
      <c r="AS33" s="117" t="str">
        <f>IF('User Input'!AT31=blank,blank,'User Input'!AT31)</f>
        <v/>
      </c>
      <c r="AT33" s="1" t="str">
        <f>IF('User Input'!AU31=blank,blank,'User Input'!AU31)</f>
        <v/>
      </c>
      <c r="AU33" s="52"/>
      <c r="AV33" s="1" t="str">
        <f>IF('User Input'!AW31=blank,blank,'User Input'!AW31)</f>
        <v/>
      </c>
      <c r="AW33" s="52"/>
      <c r="AX33" s="82" t="str">
        <f>IF(E33=blank,blank,IF(AV33=Err_1,Err_1,'Emission Calculations'!I31+'Emission Calculations'!J31))</f>
        <v/>
      </c>
      <c r="AY33" s="82" t="str">
        <f>IF(E33=blank,blank,IF(AV33=Err_1,Err_1,'Emission Calculations'!K31))</f>
        <v/>
      </c>
      <c r="AZ33" s="82" t="str">
        <f>IF(E33=blank,blank,IF(AV33=Err_1,Err_1,'Emission Calculations'!Q31))</f>
        <v/>
      </c>
      <c r="BA33" s="82" t="str">
        <f>IF(E33=blank,blank,IF(AV33=Err_1,Err_1,'Emission Calculations'!R31))</f>
        <v/>
      </c>
      <c r="BB33" s="82" t="str">
        <f>IF(E33=blank,blank,IF(AV33=Err_1,Err_1,'Emission Calculations'!T31))</f>
        <v/>
      </c>
      <c r="BC33" s="82" t="str">
        <f>IF(E33=blank,blank,IF(AV33=Err_1,Err_1,'Emission Calculations'!U31))</f>
        <v/>
      </c>
      <c r="BD33" s="115"/>
    </row>
    <row r="34" spans="1:56" ht="4.1500000000000004" customHeight="1" x14ac:dyDescent="0.25">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row>
  </sheetData>
  <sheetProtection password="DA3A" sheet="1" objects="1" scenarios="1" selectLockedCells="1" selectUnlockedCells="1"/>
  <mergeCells count="33">
    <mergeCell ref="BB6:BC7"/>
    <mergeCell ref="Z7:Z8"/>
    <mergeCell ref="AA7:AA8"/>
    <mergeCell ref="AB7:AB8"/>
    <mergeCell ref="AC7:AC8"/>
    <mergeCell ref="AX6:AY7"/>
    <mergeCell ref="AQ6:AT7"/>
    <mergeCell ref="AV6:AV7"/>
    <mergeCell ref="AE6:AF7"/>
    <mergeCell ref="AH6:AH8"/>
    <mergeCell ref="AI6:AL7"/>
    <mergeCell ref="AM6:AP7"/>
    <mergeCell ref="K7:K8"/>
    <mergeCell ref="L7:M7"/>
    <mergeCell ref="N7:N8"/>
    <mergeCell ref="P7:P8"/>
    <mergeCell ref="AZ6:BA7"/>
    <mergeCell ref="A6:A8"/>
    <mergeCell ref="B6:B8"/>
    <mergeCell ref="C6:C8"/>
    <mergeCell ref="E6:E8"/>
    <mergeCell ref="V6:AC6"/>
    <mergeCell ref="V7:V8"/>
    <mergeCell ref="W7:X7"/>
    <mergeCell ref="Y7:Y8"/>
    <mergeCell ref="T7:T8"/>
    <mergeCell ref="G6:N6"/>
    <mergeCell ref="G7:G8"/>
    <mergeCell ref="H7:H8"/>
    <mergeCell ref="I7:I8"/>
    <mergeCell ref="P6:T6"/>
    <mergeCell ref="Q7:S7"/>
    <mergeCell ref="J7:J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5AB68"/>
  </sheetPr>
  <dimension ref="A1:AX32"/>
  <sheetViews>
    <sheetView topLeftCell="A4" zoomScaleNormal="100" workbookViewId="0">
      <selection activeCell="A7" sqref="A7"/>
    </sheetView>
  </sheetViews>
  <sheetFormatPr defaultColWidth="8.85546875" defaultRowHeight="15" x14ac:dyDescent="0.25"/>
  <cols>
    <col min="1" max="1" width="11.7109375" style="102" customWidth="1"/>
    <col min="2" max="2" width="25.7109375" style="102" customWidth="1"/>
    <col min="3" max="3" width="15.28515625" style="102" customWidth="1"/>
    <col min="4" max="4" width="1.28515625" style="102" customWidth="1"/>
    <col min="5" max="5" width="15.28515625" style="102" customWidth="1"/>
    <col min="6" max="6" width="1.28515625" style="102" customWidth="1"/>
    <col min="7" max="7" width="13.28515625" style="102" customWidth="1"/>
    <col min="8" max="8" width="12.85546875" style="102" customWidth="1"/>
    <col min="9" max="9" width="31.140625" style="102" bestFit="1" customWidth="1"/>
    <col min="10" max="10" width="23.42578125" style="102" bestFit="1" customWidth="1"/>
    <col min="11" max="11" width="17.7109375" style="102" customWidth="1"/>
    <col min="12" max="12" width="9.42578125" style="102" customWidth="1"/>
    <col min="13" max="13" width="10.85546875" style="102" customWidth="1"/>
    <col min="14" max="14" width="6.28515625" style="102" customWidth="1"/>
    <col min="15" max="15" width="1.28515625" style="102" customWidth="1"/>
    <col min="16" max="16" width="12.140625" style="102" customWidth="1"/>
    <col min="17" max="17" width="13.7109375" style="102" bestFit="1" customWidth="1"/>
    <col min="18" max="18" width="10.7109375" style="102" customWidth="1"/>
    <col min="19" max="19" width="11.7109375" style="102" customWidth="1"/>
    <col min="20" max="20" width="16.140625" style="102" customWidth="1"/>
    <col min="21" max="21" width="0.7109375" style="102" customWidth="1"/>
    <col min="22" max="22" width="14.28515625" style="102" bestFit="1" customWidth="1"/>
    <col min="23" max="23" width="9.140625" style="102" customWidth="1"/>
    <col min="24" max="24" width="8.85546875" style="102"/>
    <col min="25" max="25" width="13.140625" style="102" customWidth="1"/>
    <col min="26" max="26" width="13.5703125" style="102" customWidth="1"/>
    <col min="27" max="27" width="36.140625" style="102" bestFit="1" customWidth="1"/>
    <col min="28" max="28" width="44.28515625" style="102" customWidth="1"/>
    <col min="29" max="30" width="14.7109375" style="102" customWidth="1"/>
    <col min="31" max="31" width="1.42578125" style="102" customWidth="1"/>
    <col min="32" max="32" width="14.7109375" style="102" customWidth="1"/>
    <col min="33" max="33" width="18.28515625" style="102" customWidth="1"/>
    <col min="34" max="34" width="1.28515625" style="102" customWidth="1"/>
    <col min="35" max="35" width="10.28515625" style="102" customWidth="1"/>
    <col min="36" max="36" width="14.42578125" style="102" customWidth="1"/>
    <col min="37" max="37" width="32.28515625" style="102" customWidth="1"/>
    <col min="38" max="38" width="14.5703125" style="102" customWidth="1"/>
    <col min="39" max="39" width="20.7109375" style="102" customWidth="1"/>
    <col min="40" max="40" width="15.140625" style="102" customWidth="1"/>
    <col min="41" max="41" width="33.5703125" style="102" customWidth="1"/>
    <col min="42" max="42" width="15.85546875" style="102" customWidth="1"/>
    <col min="43" max="43" width="23.28515625" style="102" customWidth="1"/>
    <col min="44" max="44" width="15.42578125" style="102" customWidth="1"/>
    <col min="45" max="45" width="33.85546875" style="102" customWidth="1"/>
    <col min="46" max="46" width="12.28515625" style="102" customWidth="1"/>
    <col min="47" max="47" width="24.140625" style="102" customWidth="1"/>
    <col min="48" max="48" width="1.28515625" style="102" customWidth="1"/>
    <col min="49" max="49" width="45.7109375" style="102" bestFit="1" customWidth="1"/>
    <col min="50" max="50" width="1.28515625" style="102" customWidth="1"/>
    <col min="51" max="16384" width="8.85546875" style="102"/>
  </cols>
  <sheetData>
    <row r="1" spans="1:50" ht="14.45" x14ac:dyDescent="0.3">
      <c r="A1" s="204"/>
      <c r="B1" s="204"/>
      <c r="C1" s="204"/>
      <c r="D1" s="204"/>
      <c r="E1" s="204"/>
      <c r="F1" s="204"/>
      <c r="G1" s="204"/>
      <c r="H1" s="204"/>
      <c r="I1" s="204"/>
      <c r="J1" s="204"/>
      <c r="K1" s="204"/>
      <c r="L1" s="204"/>
      <c r="M1" s="204"/>
      <c r="N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5"/>
      <c r="AW1" s="204"/>
      <c r="AX1" s="205"/>
    </row>
    <row r="2" spans="1:50" ht="14.45" x14ac:dyDescent="0.3">
      <c r="A2" s="204"/>
      <c r="B2" s="204"/>
      <c r="C2" s="204"/>
      <c r="D2" s="204"/>
      <c r="E2" s="204"/>
      <c r="F2" s="204"/>
      <c r="G2" s="204"/>
      <c r="H2" s="204"/>
      <c r="I2" s="204"/>
      <c r="J2" s="204"/>
      <c r="K2" s="204"/>
      <c r="L2" s="204"/>
      <c r="M2" s="204"/>
      <c r="N2" s="204"/>
      <c r="O2" s="206"/>
      <c r="P2" s="350" t="s">
        <v>93</v>
      </c>
      <c r="Q2" s="351"/>
      <c r="R2" s="351"/>
      <c r="S2" s="351"/>
      <c r="T2" s="351"/>
      <c r="U2" s="206"/>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7"/>
      <c r="AW2" s="204"/>
      <c r="AX2" s="207"/>
    </row>
    <row r="3" spans="1:50" ht="69.75" customHeight="1" x14ac:dyDescent="0.25">
      <c r="A3" s="204"/>
      <c r="B3" s="204"/>
      <c r="C3" s="204"/>
      <c r="D3" s="204"/>
      <c r="E3" s="204"/>
      <c r="F3" s="204"/>
      <c r="G3" s="204"/>
      <c r="H3" s="204"/>
      <c r="I3" s="204"/>
      <c r="J3" s="204"/>
      <c r="K3" s="204"/>
      <c r="L3" s="204"/>
      <c r="M3" s="204"/>
      <c r="N3" s="204"/>
      <c r="O3" s="206"/>
      <c r="P3" s="352" t="s">
        <v>117</v>
      </c>
      <c r="Q3" s="352"/>
      <c r="R3" s="352"/>
      <c r="S3" s="352"/>
      <c r="T3" s="352"/>
      <c r="U3" s="206"/>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5"/>
      <c r="AW3" s="204"/>
      <c r="AX3" s="205"/>
    </row>
    <row r="4" spans="1:50" ht="14.45" customHeight="1" x14ac:dyDescent="0.25">
      <c r="A4" s="380" t="s">
        <v>33</v>
      </c>
      <c r="B4" s="380" t="s">
        <v>34</v>
      </c>
      <c r="C4" s="380" t="s">
        <v>32</v>
      </c>
      <c r="D4" s="208"/>
      <c r="E4" s="358" t="s">
        <v>100</v>
      </c>
      <c r="F4" s="209"/>
      <c r="G4" s="364" t="s">
        <v>92</v>
      </c>
      <c r="H4" s="365"/>
      <c r="I4" s="365"/>
      <c r="J4" s="365"/>
      <c r="K4" s="365"/>
      <c r="L4" s="365"/>
      <c r="M4" s="365"/>
      <c r="N4" s="365"/>
      <c r="O4" s="210"/>
      <c r="P4" s="352"/>
      <c r="Q4" s="352"/>
      <c r="R4" s="352"/>
      <c r="S4" s="352"/>
      <c r="T4" s="352"/>
      <c r="U4" s="209"/>
      <c r="V4" s="372" t="s">
        <v>122</v>
      </c>
      <c r="W4" s="373"/>
      <c r="X4" s="373"/>
      <c r="Y4" s="373"/>
      <c r="Z4" s="373"/>
      <c r="AA4" s="373"/>
      <c r="AB4" s="373"/>
      <c r="AC4" s="373"/>
      <c r="AD4" s="374"/>
      <c r="AE4" s="211"/>
      <c r="AF4" s="389" t="s">
        <v>97</v>
      </c>
      <c r="AG4" s="390"/>
      <c r="AH4" s="206"/>
      <c r="AI4" s="383" t="s">
        <v>46</v>
      </c>
      <c r="AJ4" s="385" t="s">
        <v>43</v>
      </c>
      <c r="AK4" s="386"/>
      <c r="AL4" s="386"/>
      <c r="AM4" s="387"/>
      <c r="AN4" s="385" t="s">
        <v>41</v>
      </c>
      <c r="AO4" s="386"/>
      <c r="AP4" s="386"/>
      <c r="AQ4" s="387"/>
      <c r="AR4" s="391" t="s">
        <v>42</v>
      </c>
      <c r="AS4" s="386"/>
      <c r="AT4" s="386"/>
      <c r="AU4" s="386"/>
      <c r="AV4" s="207"/>
      <c r="AW4" s="378" t="s">
        <v>44</v>
      </c>
      <c r="AX4" s="207"/>
    </row>
    <row r="5" spans="1:50" ht="27" customHeight="1" x14ac:dyDescent="0.25">
      <c r="A5" s="381"/>
      <c r="B5" s="382"/>
      <c r="C5" s="381"/>
      <c r="D5" s="212"/>
      <c r="E5" s="359"/>
      <c r="F5" s="213"/>
      <c r="G5" s="360" t="s">
        <v>35</v>
      </c>
      <c r="H5" s="360" t="s">
        <v>36</v>
      </c>
      <c r="I5" s="362" t="s">
        <v>83</v>
      </c>
      <c r="J5" s="362" t="s">
        <v>226</v>
      </c>
      <c r="K5" s="395" t="s">
        <v>90</v>
      </c>
      <c r="L5" s="366" t="s">
        <v>276</v>
      </c>
      <c r="M5" s="367"/>
      <c r="N5" s="360" t="s">
        <v>37</v>
      </c>
      <c r="O5" s="214"/>
      <c r="P5" s="356" t="s">
        <v>171</v>
      </c>
      <c r="Q5" s="353" t="s">
        <v>114</v>
      </c>
      <c r="R5" s="354"/>
      <c r="S5" s="355"/>
      <c r="T5" s="370" t="s">
        <v>99</v>
      </c>
      <c r="U5" s="215"/>
      <c r="V5" s="368" t="s">
        <v>86</v>
      </c>
      <c r="W5" s="393" t="s">
        <v>277</v>
      </c>
      <c r="X5" s="394"/>
      <c r="Y5" s="375" t="s">
        <v>166</v>
      </c>
      <c r="Z5" s="375" t="s">
        <v>98</v>
      </c>
      <c r="AA5" s="377" t="s">
        <v>270</v>
      </c>
      <c r="AB5" s="375" t="s">
        <v>266</v>
      </c>
      <c r="AC5" s="375" t="s">
        <v>167</v>
      </c>
      <c r="AD5" s="375" t="s">
        <v>303</v>
      </c>
      <c r="AE5" s="216"/>
      <c r="AF5" s="390"/>
      <c r="AG5" s="390"/>
      <c r="AH5" s="217"/>
      <c r="AI5" s="384"/>
      <c r="AJ5" s="388"/>
      <c r="AK5" s="386"/>
      <c r="AL5" s="386"/>
      <c r="AM5" s="387"/>
      <c r="AN5" s="388"/>
      <c r="AO5" s="386"/>
      <c r="AP5" s="386"/>
      <c r="AQ5" s="387"/>
      <c r="AR5" s="392"/>
      <c r="AS5" s="386"/>
      <c r="AT5" s="386"/>
      <c r="AU5" s="386"/>
      <c r="AV5" s="205"/>
      <c r="AW5" s="379"/>
      <c r="AX5" s="205"/>
    </row>
    <row r="6" spans="1:50" s="231" customFormat="1" ht="90" x14ac:dyDescent="0.25">
      <c r="A6" s="381"/>
      <c r="B6" s="382"/>
      <c r="C6" s="381"/>
      <c r="D6" s="212"/>
      <c r="E6" s="359"/>
      <c r="F6" s="218"/>
      <c r="G6" s="361"/>
      <c r="H6" s="361"/>
      <c r="I6" s="363"/>
      <c r="J6" s="363"/>
      <c r="K6" s="396"/>
      <c r="L6" s="268" t="s">
        <v>91</v>
      </c>
      <c r="M6" s="268" t="s">
        <v>296</v>
      </c>
      <c r="N6" s="361"/>
      <c r="O6" s="219"/>
      <c r="P6" s="357"/>
      <c r="Q6" s="220" t="s">
        <v>96</v>
      </c>
      <c r="R6" s="221" t="s">
        <v>94</v>
      </c>
      <c r="S6" s="222" t="s">
        <v>95</v>
      </c>
      <c r="T6" s="371"/>
      <c r="U6" s="223"/>
      <c r="V6" s="369"/>
      <c r="W6" s="270" t="s">
        <v>84</v>
      </c>
      <c r="X6" s="270" t="s">
        <v>298</v>
      </c>
      <c r="Y6" s="376"/>
      <c r="Z6" s="376"/>
      <c r="AA6" s="363"/>
      <c r="AB6" s="376"/>
      <c r="AC6" s="376"/>
      <c r="AD6" s="376"/>
      <c r="AE6" s="224"/>
      <c r="AF6" s="225" t="s">
        <v>45</v>
      </c>
      <c r="AG6" s="225" t="s">
        <v>31</v>
      </c>
      <c r="AH6" s="216"/>
      <c r="AI6" s="384"/>
      <c r="AJ6" s="226" t="s">
        <v>38</v>
      </c>
      <c r="AK6" s="227" t="s">
        <v>47</v>
      </c>
      <c r="AL6" s="227" t="s">
        <v>39</v>
      </c>
      <c r="AM6" s="228" t="s">
        <v>40</v>
      </c>
      <c r="AN6" s="226" t="s">
        <v>38</v>
      </c>
      <c r="AO6" s="227" t="s">
        <v>47</v>
      </c>
      <c r="AP6" s="227" t="s">
        <v>39</v>
      </c>
      <c r="AQ6" s="228" t="s">
        <v>40</v>
      </c>
      <c r="AR6" s="229" t="s">
        <v>38</v>
      </c>
      <c r="AS6" s="227" t="s">
        <v>47</v>
      </c>
      <c r="AT6" s="227" t="s">
        <v>39</v>
      </c>
      <c r="AU6" s="227" t="s">
        <v>40</v>
      </c>
      <c r="AV6" s="207"/>
      <c r="AW6" s="230" t="s">
        <v>178</v>
      </c>
      <c r="AX6" s="207"/>
    </row>
    <row r="7" spans="1:50" ht="14.45" customHeight="1" x14ac:dyDescent="0.25">
      <c r="A7" s="190"/>
      <c r="B7" s="190"/>
      <c r="C7" s="190"/>
      <c r="D7" s="276"/>
      <c r="E7" s="191"/>
      <c r="F7" s="277"/>
      <c r="G7" s="190"/>
      <c r="H7" s="190"/>
      <c r="I7" s="190"/>
      <c r="J7" s="190"/>
      <c r="K7" s="191"/>
      <c r="L7" s="233" t="str">
        <f>IF(E7&gt;0,IF(NOT(AND(OR(I7=LH,I7=MH),J7=T0P)),VLOOKUP(CONCATENATE(I7," ",J7),'Valid Entries'!$Z$2:$AA$16,2,FALSE),IF(K7="Yes",T0P_WSAC_N,T0P_WOSAC_N)),"")</f>
        <v/>
      </c>
      <c r="M7" s="234" t="str">
        <f>IF(E7&gt;0,VLOOKUP(CONCATENATE(I7," ",J7),'Valid Entries'!$W$2:$X$18,2,FALSE),"")</f>
        <v/>
      </c>
      <c r="N7" s="235" t="str">
        <f t="shared" ref="N7:N31" si="0">IF(NOT(OR(E7=blank,E7=0)),"Diesel",blank)</f>
        <v/>
      </c>
      <c r="O7" s="236"/>
      <c r="P7" s="192"/>
      <c r="Q7" s="193"/>
      <c r="R7" s="192"/>
      <c r="S7" s="194"/>
      <c r="T7" s="237">
        <f>'Fuel Usage'!M7</f>
        <v>0</v>
      </c>
      <c r="U7" s="232"/>
      <c r="V7" s="238" t="str">
        <f>IF(NOT(OR(E7=0,E7="")),"Tier 4","")</f>
        <v/>
      </c>
      <c r="W7" s="239" t="str">
        <f t="shared" ref="W7:W26" si="1">IF(NOT(OR(E7="",E7=0)),T4NOx,"")</f>
        <v/>
      </c>
      <c r="X7" s="239" t="str">
        <f t="shared" ref="X7:X26" si="2">IF(NOT(OR(E7="",E7=0)),T4PM,"")</f>
        <v/>
      </c>
      <c r="Y7" s="195" t="s">
        <v>56</v>
      </c>
      <c r="Z7" s="196"/>
      <c r="AA7" s="239" t="str">
        <f t="shared" ref="AA7:AA31" si="3">IF(NOT(I7=blank),CONCATENATE("Tier 4"," ",I7),blank)</f>
        <v/>
      </c>
      <c r="AB7" s="197"/>
      <c r="AC7" s="198"/>
      <c r="AD7" s="199"/>
      <c r="AE7" s="275"/>
      <c r="AF7" s="200"/>
      <c r="AG7" s="200"/>
      <c r="AH7" s="275"/>
      <c r="AI7" s="201"/>
      <c r="AJ7" s="202"/>
      <c r="AK7" s="190"/>
      <c r="AL7" s="200"/>
      <c r="AM7" s="203"/>
      <c r="AN7" s="202"/>
      <c r="AO7" s="190"/>
      <c r="AP7" s="200"/>
      <c r="AQ7" s="203"/>
      <c r="AR7" s="202"/>
      <c r="AS7" s="190"/>
      <c r="AT7" s="200"/>
      <c r="AU7" s="190"/>
      <c r="AV7" s="240"/>
      <c r="AW7" s="269" t="str">
        <f>IF(OR('Error check'!A7=Err_1,'Error check'!B7=Err_1,'Error check'!C7=Err_1,'Error check'!G7=Err_1,'Error check'!H7=Err_1,'Error check'!I7=Err_1,'Error check'!J7=Err_1,'Error check'!K7=Err_1,'Error check'!T7=Err_1,'Error check'!Y7=Err_1,'Error check'!Z7=Err_1,'Error check'!AA7=Err_1,'Error check'!AD7=Err_1,'Error check'!AE7=Err_1,'Error check'!AF7=Err_1,'Error check'!AG7=Err_1,'Error check'!AI7=Err_1,'Error check'!AJ7=Err_1,'Error check'!AK7=Err_1,'Error check'!AL7=Err_1,'Error check'!AN7=Err_1,'Error check'!AO7=Err_1,'Error check'!AP7=Err_1,'Error check'!AR7=Err_1,'Error check'!AS7=Err_1,'Error check'!AT7=Err_1),Err_1,blank)</f>
        <v/>
      </c>
      <c r="AX7" s="240"/>
    </row>
    <row r="8" spans="1:50" x14ac:dyDescent="0.25">
      <c r="A8" s="190"/>
      <c r="B8" s="190"/>
      <c r="C8" s="190"/>
      <c r="D8" s="276"/>
      <c r="E8" s="191"/>
      <c r="F8" s="277"/>
      <c r="G8" s="190"/>
      <c r="H8" s="190"/>
      <c r="I8" s="190"/>
      <c r="J8" s="190"/>
      <c r="K8" s="191"/>
      <c r="L8" s="233" t="str">
        <f>IF(E8&gt;0,IF(NOT(AND(OR(I8=LH,I8=MH),J8=T0P)),VLOOKUP(CONCATENATE(I8," ",J8),'Valid Entries'!$Z$2:$AA$16,2,FALSE),IF(K8="Yes",T0P_WSAC_N,T0P_WOSAC_N)),"")</f>
        <v/>
      </c>
      <c r="M8" s="234" t="str">
        <f>IF(E8&gt;0,VLOOKUP(CONCATENATE(I8," ",J8),'Valid Entries'!$W$2:$X$18,2,FALSE),"")</f>
        <v/>
      </c>
      <c r="N8" s="235" t="str">
        <f t="shared" si="0"/>
        <v/>
      </c>
      <c r="O8" s="236"/>
      <c r="P8" s="192"/>
      <c r="Q8" s="193"/>
      <c r="R8" s="192"/>
      <c r="S8" s="194"/>
      <c r="T8" s="237">
        <f>'Fuel Usage'!M8</f>
        <v>0</v>
      </c>
      <c r="U8" s="232"/>
      <c r="V8" s="238" t="str">
        <f>IF(NOT(OR(E8=0,E8="")),"Tier 4","")</f>
        <v/>
      </c>
      <c r="W8" s="239" t="str">
        <f t="shared" si="1"/>
        <v/>
      </c>
      <c r="X8" s="239" t="str">
        <f t="shared" si="2"/>
        <v/>
      </c>
      <c r="Y8" s="195" t="s">
        <v>56</v>
      </c>
      <c r="Z8" s="196"/>
      <c r="AA8" s="239" t="str">
        <f t="shared" si="3"/>
        <v/>
      </c>
      <c r="AB8" s="197"/>
      <c r="AC8" s="198"/>
      <c r="AD8" s="199"/>
      <c r="AE8" s="275"/>
      <c r="AF8" s="200"/>
      <c r="AG8" s="200"/>
      <c r="AH8" s="275"/>
      <c r="AI8" s="201"/>
      <c r="AJ8" s="202"/>
      <c r="AK8" s="190"/>
      <c r="AL8" s="200"/>
      <c r="AM8" s="203"/>
      <c r="AN8" s="202"/>
      <c r="AO8" s="190"/>
      <c r="AP8" s="200"/>
      <c r="AQ8" s="203"/>
      <c r="AR8" s="202"/>
      <c r="AS8" s="190"/>
      <c r="AT8" s="200"/>
      <c r="AU8" s="190"/>
      <c r="AV8" s="240"/>
      <c r="AW8" s="269" t="str">
        <f>IF(OR('Error check'!A8=Err_1,'Error check'!B8=Err_1,'Error check'!C8=Err_1,'Error check'!G8=Err_1,'Error check'!H8=Err_1,'Error check'!I8=Err_1,'Error check'!J8=Err_1,'Error check'!K8=Err_1,'Error check'!T8=Err_1,'Error check'!Y8=Err_1,'Error check'!Z8=Err_1,'Error check'!AA8=Err_1,'Error check'!AD8=Err_1,'Error check'!AE8=Err_1,'Error check'!AF8=Err_1,'Error check'!AG8=Err_1,'Error check'!AI8=Err_1,'Error check'!AJ8=Err_1,'Error check'!AK8=Err_1,'Error check'!AL8=Err_1,'Error check'!AN8=Err_1,'Error check'!AO8=Err_1,'Error check'!AP8=Err_1,'Error check'!AR8=Err_1,'Error check'!AS8=Err_1,'Error check'!AT8=Err_1),Err_1,blank)</f>
        <v/>
      </c>
      <c r="AX8" s="240"/>
    </row>
    <row r="9" spans="1:50" x14ac:dyDescent="0.25">
      <c r="A9" s="190"/>
      <c r="B9" s="190"/>
      <c r="C9" s="190"/>
      <c r="D9" s="276"/>
      <c r="E9" s="191"/>
      <c r="F9" s="277"/>
      <c r="G9" s="190"/>
      <c r="H9" s="190"/>
      <c r="I9" s="190"/>
      <c r="J9" s="190"/>
      <c r="K9" s="191"/>
      <c r="L9" s="233" t="str">
        <f>IF(E9&gt;0,IF(NOT(AND(OR(I9=LH,I9=MH),J9=T0P)),VLOOKUP(CONCATENATE(I9," ",J9),'Valid Entries'!$Z$2:$AA$16,2,FALSE),IF(K9="Yes",T0P_WSAC_N,T0P_WOSAC_N)),"")</f>
        <v/>
      </c>
      <c r="M9" s="234" t="str">
        <f>IF(E9&gt;0,VLOOKUP(CONCATENATE(I9," ",J9),'Valid Entries'!$W$2:$X$18,2,FALSE),"")</f>
        <v/>
      </c>
      <c r="N9" s="235" t="str">
        <f t="shared" si="0"/>
        <v/>
      </c>
      <c r="O9" s="236"/>
      <c r="P9" s="192"/>
      <c r="Q9" s="193"/>
      <c r="R9" s="192"/>
      <c r="S9" s="194"/>
      <c r="T9" s="237">
        <f>'Fuel Usage'!M9</f>
        <v>0</v>
      </c>
      <c r="U9" s="232"/>
      <c r="V9" s="238" t="str">
        <f t="shared" ref="V9:V31" si="4">IF(NOT(OR(E9=0,E9="")),"Tier 4","")</f>
        <v/>
      </c>
      <c r="W9" s="239" t="str">
        <f t="shared" si="1"/>
        <v/>
      </c>
      <c r="X9" s="239" t="str">
        <f t="shared" si="2"/>
        <v/>
      </c>
      <c r="Y9" s="195" t="s">
        <v>56</v>
      </c>
      <c r="Z9" s="196"/>
      <c r="AA9" s="239" t="str">
        <f t="shared" si="3"/>
        <v/>
      </c>
      <c r="AB9" s="197"/>
      <c r="AC9" s="198"/>
      <c r="AD9" s="199"/>
      <c r="AE9" s="275"/>
      <c r="AF9" s="200"/>
      <c r="AG9" s="200"/>
      <c r="AH9" s="275"/>
      <c r="AI9" s="201"/>
      <c r="AJ9" s="202"/>
      <c r="AK9" s="190"/>
      <c r="AL9" s="200"/>
      <c r="AM9" s="203"/>
      <c r="AN9" s="202"/>
      <c r="AO9" s="190"/>
      <c r="AP9" s="200"/>
      <c r="AQ9" s="203"/>
      <c r="AR9" s="202"/>
      <c r="AS9" s="190"/>
      <c r="AT9" s="200"/>
      <c r="AU9" s="190"/>
      <c r="AV9" s="240"/>
      <c r="AW9" s="269" t="str">
        <f>IF(OR('Error check'!A9=Err_1,'Error check'!B9=Err_1,'Error check'!C9=Err_1,'Error check'!G9=Err_1,'Error check'!H9=Err_1,'Error check'!I9=Err_1,'Error check'!J9=Err_1,'Error check'!K9=Err_1,'Error check'!T9=Err_1,'Error check'!Y9=Err_1,'Error check'!Z9=Err_1,'Error check'!AA9=Err_1,'Error check'!AD9=Err_1,'Error check'!AE9=Err_1,'Error check'!AF9=Err_1,'Error check'!AG9=Err_1,'Error check'!AI9=Err_1,'Error check'!AJ9=Err_1,'Error check'!AK9=Err_1,'Error check'!AL9=Err_1,'Error check'!AN9=Err_1,'Error check'!AO9=Err_1,'Error check'!AP9=Err_1,'Error check'!AR9=Err_1,'Error check'!AS9=Err_1,'Error check'!AT9=Err_1),Err_1,blank)</f>
        <v/>
      </c>
      <c r="AX9" s="240"/>
    </row>
    <row r="10" spans="1:50" x14ac:dyDescent="0.25">
      <c r="A10" s="190"/>
      <c r="B10" s="190"/>
      <c r="C10" s="190"/>
      <c r="D10" s="276"/>
      <c r="E10" s="191"/>
      <c r="F10" s="277"/>
      <c r="G10" s="190"/>
      <c r="H10" s="190"/>
      <c r="I10" s="190"/>
      <c r="J10" s="190"/>
      <c r="K10" s="191"/>
      <c r="L10" s="233" t="str">
        <f>IF(E10&gt;0,IF(NOT(AND(OR(I10=LH,I10=MH),J10=T0P)),VLOOKUP(CONCATENATE(I10," ",J10),'Valid Entries'!$Z$2:$AA$16,2,FALSE),IF(K10="Yes",T0P_WSAC_N,T0P_WOSAC_N)),"")</f>
        <v/>
      </c>
      <c r="M10" s="234" t="str">
        <f>IF(E10&gt;0,VLOOKUP(CONCATENATE(I10," ",J10),'Valid Entries'!$W$2:$X$18,2,FALSE),"")</f>
        <v/>
      </c>
      <c r="N10" s="235" t="str">
        <f t="shared" si="0"/>
        <v/>
      </c>
      <c r="O10" s="236"/>
      <c r="P10" s="192"/>
      <c r="Q10" s="193"/>
      <c r="R10" s="192"/>
      <c r="S10" s="194"/>
      <c r="T10" s="237">
        <f>'Fuel Usage'!M10</f>
        <v>0</v>
      </c>
      <c r="U10" s="232"/>
      <c r="V10" s="238" t="str">
        <f t="shared" si="4"/>
        <v/>
      </c>
      <c r="W10" s="239" t="str">
        <f t="shared" si="1"/>
        <v/>
      </c>
      <c r="X10" s="239" t="str">
        <f t="shared" si="2"/>
        <v/>
      </c>
      <c r="Y10" s="195" t="s">
        <v>56</v>
      </c>
      <c r="Z10" s="196"/>
      <c r="AA10" s="239" t="str">
        <f t="shared" si="3"/>
        <v/>
      </c>
      <c r="AB10" s="197"/>
      <c r="AC10" s="198"/>
      <c r="AD10" s="199"/>
      <c r="AE10" s="275"/>
      <c r="AF10" s="200"/>
      <c r="AG10" s="200"/>
      <c r="AH10" s="275"/>
      <c r="AI10" s="201"/>
      <c r="AJ10" s="202"/>
      <c r="AK10" s="190"/>
      <c r="AL10" s="200"/>
      <c r="AM10" s="203"/>
      <c r="AN10" s="202"/>
      <c r="AO10" s="190"/>
      <c r="AP10" s="200"/>
      <c r="AQ10" s="203"/>
      <c r="AR10" s="202"/>
      <c r="AS10" s="190"/>
      <c r="AT10" s="200"/>
      <c r="AU10" s="190"/>
      <c r="AV10" s="240"/>
      <c r="AW10" s="269" t="str">
        <f>IF(OR('Error check'!A10=Err_1,'Error check'!B10=Err_1,'Error check'!C10=Err_1,'Error check'!G10=Err_1,'Error check'!H10=Err_1,'Error check'!I10=Err_1,'Error check'!J10=Err_1,'Error check'!K10=Err_1,'Error check'!T10=Err_1,'Error check'!Y10=Err_1,'Error check'!Z10=Err_1,'Error check'!AA10=Err_1,'Error check'!AD10=Err_1,'Error check'!AE10=Err_1,'Error check'!AF10=Err_1,'Error check'!AG10=Err_1,'Error check'!AI10=Err_1,'Error check'!AJ10=Err_1,'Error check'!AK10=Err_1,'Error check'!AL10=Err_1,'Error check'!AN10=Err_1,'Error check'!AO10=Err_1,'Error check'!AP10=Err_1,'Error check'!AR10=Err_1,'Error check'!AS10=Err_1,'Error check'!AT10=Err_1),Err_1,blank)</f>
        <v/>
      </c>
      <c r="AX10" s="240"/>
    </row>
    <row r="11" spans="1:50" x14ac:dyDescent="0.25">
      <c r="A11" s="190"/>
      <c r="B11" s="190"/>
      <c r="C11" s="190"/>
      <c r="D11" s="276"/>
      <c r="E11" s="191"/>
      <c r="F11" s="277"/>
      <c r="G11" s="190"/>
      <c r="H11" s="190"/>
      <c r="I11" s="190"/>
      <c r="J11" s="190"/>
      <c r="K11" s="191"/>
      <c r="L11" s="233" t="str">
        <f>IF(E11&gt;0,IF(NOT(AND(OR(I11=LH,I11=MH),J11=T0P)),VLOOKUP(CONCATENATE(I11," ",J11),'Valid Entries'!$Z$2:$AA$16,2,FALSE),IF(K11="Yes",T0P_WSAC_N,T0P_WOSAC_N)),"")</f>
        <v/>
      </c>
      <c r="M11" s="234" t="str">
        <f>IF(E11&gt;0,VLOOKUP(CONCATENATE(I11," ",J11),'Valid Entries'!$W$2:$X$18,2,FALSE),"")</f>
        <v/>
      </c>
      <c r="N11" s="235" t="str">
        <f t="shared" si="0"/>
        <v/>
      </c>
      <c r="O11" s="236"/>
      <c r="P11" s="192"/>
      <c r="Q11" s="193"/>
      <c r="R11" s="192"/>
      <c r="S11" s="194"/>
      <c r="T11" s="237">
        <f>'Fuel Usage'!M11</f>
        <v>0</v>
      </c>
      <c r="U11" s="232"/>
      <c r="V11" s="238" t="str">
        <f t="shared" si="4"/>
        <v/>
      </c>
      <c r="W11" s="239" t="str">
        <f t="shared" si="1"/>
        <v/>
      </c>
      <c r="X11" s="239" t="str">
        <f t="shared" si="2"/>
        <v/>
      </c>
      <c r="Y11" s="195" t="s">
        <v>56</v>
      </c>
      <c r="Z11" s="196"/>
      <c r="AA11" s="239" t="str">
        <f t="shared" si="3"/>
        <v/>
      </c>
      <c r="AB11" s="197"/>
      <c r="AC11" s="198"/>
      <c r="AD11" s="199"/>
      <c r="AE11" s="275"/>
      <c r="AF11" s="200"/>
      <c r="AG11" s="200"/>
      <c r="AH11" s="275"/>
      <c r="AI11" s="201"/>
      <c r="AJ11" s="202"/>
      <c r="AK11" s="190"/>
      <c r="AL11" s="200"/>
      <c r="AM11" s="203"/>
      <c r="AN11" s="202"/>
      <c r="AO11" s="190"/>
      <c r="AP11" s="200"/>
      <c r="AQ11" s="203"/>
      <c r="AR11" s="202"/>
      <c r="AS11" s="190"/>
      <c r="AT11" s="200"/>
      <c r="AU11" s="190"/>
      <c r="AV11" s="240"/>
      <c r="AW11" s="269" t="str">
        <f>IF(OR('Error check'!A11=Err_1,'Error check'!B11=Err_1,'Error check'!C11=Err_1,'Error check'!G11=Err_1,'Error check'!H11=Err_1,'Error check'!I11=Err_1,'Error check'!J11=Err_1,'Error check'!K11=Err_1,'Error check'!T11=Err_1,'Error check'!Y11=Err_1,'Error check'!Z11=Err_1,'Error check'!AA11=Err_1,'Error check'!AD11=Err_1,'Error check'!AE11=Err_1,'Error check'!AF11=Err_1,'Error check'!AG11=Err_1,'Error check'!AI11=Err_1,'Error check'!AJ11=Err_1,'Error check'!AK11=Err_1,'Error check'!AL11=Err_1,'Error check'!AN11=Err_1,'Error check'!AO11=Err_1,'Error check'!AP11=Err_1,'Error check'!AR11=Err_1,'Error check'!AS11=Err_1,'Error check'!AT11=Err_1),Err_1,blank)</f>
        <v/>
      </c>
      <c r="AX11" s="240"/>
    </row>
    <row r="12" spans="1:50" x14ac:dyDescent="0.25">
      <c r="A12" s="190"/>
      <c r="B12" s="190"/>
      <c r="C12" s="190"/>
      <c r="D12" s="276"/>
      <c r="E12" s="191"/>
      <c r="F12" s="277"/>
      <c r="G12" s="190"/>
      <c r="H12" s="190"/>
      <c r="I12" s="190"/>
      <c r="J12" s="190"/>
      <c r="K12" s="191"/>
      <c r="L12" s="233" t="str">
        <f>IF(E12&gt;0,IF(NOT(AND(OR(I12=LH,I12=MH),J12=T0P)),VLOOKUP(CONCATENATE(I12," ",J12),'Valid Entries'!$Z$2:$AA$16,2,FALSE),IF(K12="Yes",T0P_WSAC_N,T0P_WOSAC_N)),"")</f>
        <v/>
      </c>
      <c r="M12" s="234" t="str">
        <f>IF(E12&gt;0,VLOOKUP(CONCATENATE(I12," ",J12),'Valid Entries'!$W$2:$X$18,2,FALSE),"")</f>
        <v/>
      </c>
      <c r="N12" s="235" t="str">
        <f t="shared" si="0"/>
        <v/>
      </c>
      <c r="O12" s="236"/>
      <c r="P12" s="192"/>
      <c r="Q12" s="193"/>
      <c r="R12" s="192"/>
      <c r="S12" s="194"/>
      <c r="T12" s="237">
        <f>'Fuel Usage'!M12</f>
        <v>0</v>
      </c>
      <c r="U12" s="232"/>
      <c r="V12" s="238" t="str">
        <f t="shared" si="4"/>
        <v/>
      </c>
      <c r="W12" s="239" t="str">
        <f t="shared" si="1"/>
        <v/>
      </c>
      <c r="X12" s="239" t="str">
        <f t="shared" si="2"/>
        <v/>
      </c>
      <c r="Y12" s="195" t="s">
        <v>56</v>
      </c>
      <c r="Z12" s="196"/>
      <c r="AA12" s="239" t="str">
        <f t="shared" si="3"/>
        <v/>
      </c>
      <c r="AB12" s="197"/>
      <c r="AC12" s="198"/>
      <c r="AD12" s="199"/>
      <c r="AE12" s="275"/>
      <c r="AF12" s="200"/>
      <c r="AG12" s="200"/>
      <c r="AH12" s="275"/>
      <c r="AI12" s="201"/>
      <c r="AJ12" s="202"/>
      <c r="AK12" s="190"/>
      <c r="AL12" s="200"/>
      <c r="AM12" s="203"/>
      <c r="AN12" s="202"/>
      <c r="AO12" s="190"/>
      <c r="AP12" s="200"/>
      <c r="AQ12" s="203"/>
      <c r="AR12" s="202"/>
      <c r="AS12" s="190"/>
      <c r="AT12" s="200"/>
      <c r="AU12" s="190"/>
      <c r="AV12" s="240"/>
      <c r="AW12" s="269" t="str">
        <f>IF(OR('Error check'!A12=Err_1,'Error check'!B12=Err_1,'Error check'!C12=Err_1,'Error check'!G12=Err_1,'Error check'!H12=Err_1,'Error check'!I12=Err_1,'Error check'!J12=Err_1,'Error check'!K12=Err_1,'Error check'!T12=Err_1,'Error check'!Y12=Err_1,'Error check'!Z12=Err_1,'Error check'!AA12=Err_1,'Error check'!AD12=Err_1,'Error check'!AE12=Err_1,'Error check'!AF12=Err_1,'Error check'!AG12=Err_1,'Error check'!AI12=Err_1,'Error check'!AJ12=Err_1,'Error check'!AK12=Err_1,'Error check'!AL12=Err_1,'Error check'!AN12=Err_1,'Error check'!AO12=Err_1,'Error check'!AP12=Err_1,'Error check'!AR12=Err_1,'Error check'!AS12=Err_1,'Error check'!AT12=Err_1),Err_1,blank)</f>
        <v/>
      </c>
      <c r="AX12" s="240"/>
    </row>
    <row r="13" spans="1:50" ht="14.45" x14ac:dyDescent="0.3">
      <c r="A13" s="190"/>
      <c r="B13" s="190"/>
      <c r="C13" s="190"/>
      <c r="D13" s="276"/>
      <c r="E13" s="191"/>
      <c r="F13" s="277"/>
      <c r="G13" s="190"/>
      <c r="H13" s="190"/>
      <c r="I13" s="190"/>
      <c r="J13" s="190"/>
      <c r="K13" s="191"/>
      <c r="L13" s="233" t="str">
        <f>IF(E13&gt;0,IF(NOT(AND(OR(I13=LH,I13=MH),J13=T0P)),VLOOKUP(CONCATENATE(I13," ",J13),'Valid Entries'!$Z$2:$AA$16,2,FALSE),IF(K13="Yes",T0P_WSAC_N,T0P_WOSAC_N)),"")</f>
        <v/>
      </c>
      <c r="M13" s="234" t="str">
        <f>IF(E13&gt;0,VLOOKUP(CONCATENATE(I13," ",J13),'Valid Entries'!$W$2:$X$18,2,FALSE),"")</f>
        <v/>
      </c>
      <c r="N13" s="235" t="str">
        <f t="shared" si="0"/>
        <v/>
      </c>
      <c r="O13" s="236"/>
      <c r="P13" s="192"/>
      <c r="Q13" s="193"/>
      <c r="R13" s="192"/>
      <c r="S13" s="194"/>
      <c r="T13" s="237">
        <f>'Fuel Usage'!M13</f>
        <v>0</v>
      </c>
      <c r="U13" s="232"/>
      <c r="V13" s="238" t="str">
        <f t="shared" si="4"/>
        <v/>
      </c>
      <c r="W13" s="239" t="str">
        <f t="shared" si="1"/>
        <v/>
      </c>
      <c r="X13" s="239" t="str">
        <f t="shared" si="2"/>
        <v/>
      </c>
      <c r="Y13" s="195" t="s">
        <v>56</v>
      </c>
      <c r="Z13" s="196"/>
      <c r="AA13" s="239" t="str">
        <f t="shared" si="3"/>
        <v/>
      </c>
      <c r="AB13" s="197"/>
      <c r="AC13" s="198"/>
      <c r="AD13" s="199"/>
      <c r="AE13" s="275"/>
      <c r="AF13" s="200"/>
      <c r="AG13" s="200"/>
      <c r="AH13" s="275"/>
      <c r="AI13" s="201"/>
      <c r="AJ13" s="202"/>
      <c r="AK13" s="190"/>
      <c r="AL13" s="200"/>
      <c r="AM13" s="203"/>
      <c r="AN13" s="202"/>
      <c r="AO13" s="190"/>
      <c r="AP13" s="200"/>
      <c r="AQ13" s="203"/>
      <c r="AR13" s="202"/>
      <c r="AS13" s="190"/>
      <c r="AT13" s="200"/>
      <c r="AU13" s="190"/>
      <c r="AV13" s="240"/>
      <c r="AW13" s="269" t="str">
        <f>IF(OR('Error check'!A13=Err_1,'Error check'!B13=Err_1,'Error check'!C13=Err_1,'Error check'!G13=Err_1,'Error check'!H13=Err_1,'Error check'!I13=Err_1,'Error check'!J13=Err_1,'Error check'!K13=Err_1,'Error check'!T13=Err_1,'Error check'!Y13=Err_1,'Error check'!Z13=Err_1,'Error check'!AA13=Err_1,'Error check'!AD13=Err_1,'Error check'!AE13=Err_1,'Error check'!AF13=Err_1,'Error check'!AG13=Err_1,'Error check'!AI13=Err_1,'Error check'!AJ13=Err_1,'Error check'!AK13=Err_1,'Error check'!AL13=Err_1,'Error check'!AN13=Err_1,'Error check'!AO13=Err_1,'Error check'!AP13=Err_1,'Error check'!AR13=Err_1,'Error check'!AS13=Err_1,'Error check'!AT13=Err_1),Err_1,blank)</f>
        <v/>
      </c>
      <c r="AX13" s="240"/>
    </row>
    <row r="14" spans="1:50" ht="14.45" x14ac:dyDescent="0.3">
      <c r="A14" s="190"/>
      <c r="B14" s="190"/>
      <c r="C14" s="190"/>
      <c r="D14" s="276"/>
      <c r="E14" s="191"/>
      <c r="F14" s="277"/>
      <c r="G14" s="190"/>
      <c r="H14" s="190"/>
      <c r="I14" s="190"/>
      <c r="J14" s="190"/>
      <c r="K14" s="191"/>
      <c r="L14" s="233" t="str">
        <f>IF(E14&gt;0,IF(NOT(AND(OR(I14=LH,I14=MH),J14=T0P)),VLOOKUP(CONCATENATE(I14," ",J14),'Valid Entries'!$Z$2:$AA$16,2,FALSE),IF(K14="Yes",T0P_WSAC_N,T0P_WOSAC_N)),"")</f>
        <v/>
      </c>
      <c r="M14" s="234" t="str">
        <f>IF(E14&gt;0,VLOOKUP(CONCATENATE(I14," ",J14),'Valid Entries'!$W$2:$X$18,2,FALSE),"")</f>
        <v/>
      </c>
      <c r="N14" s="235" t="str">
        <f t="shared" si="0"/>
        <v/>
      </c>
      <c r="O14" s="236"/>
      <c r="P14" s="192"/>
      <c r="Q14" s="193"/>
      <c r="R14" s="192"/>
      <c r="S14" s="194"/>
      <c r="T14" s="237">
        <f>'Fuel Usage'!M14</f>
        <v>0</v>
      </c>
      <c r="U14" s="232"/>
      <c r="V14" s="238" t="str">
        <f t="shared" si="4"/>
        <v/>
      </c>
      <c r="W14" s="239" t="str">
        <f t="shared" si="1"/>
        <v/>
      </c>
      <c r="X14" s="239" t="str">
        <f t="shared" si="2"/>
        <v/>
      </c>
      <c r="Y14" s="195" t="s">
        <v>56</v>
      </c>
      <c r="Z14" s="196"/>
      <c r="AA14" s="239" t="str">
        <f t="shared" si="3"/>
        <v/>
      </c>
      <c r="AB14" s="197"/>
      <c r="AC14" s="198"/>
      <c r="AD14" s="199"/>
      <c r="AE14" s="275"/>
      <c r="AF14" s="200"/>
      <c r="AG14" s="200"/>
      <c r="AH14" s="275"/>
      <c r="AI14" s="201"/>
      <c r="AJ14" s="202"/>
      <c r="AK14" s="190"/>
      <c r="AL14" s="200"/>
      <c r="AM14" s="203"/>
      <c r="AN14" s="202"/>
      <c r="AO14" s="190"/>
      <c r="AP14" s="200"/>
      <c r="AQ14" s="203"/>
      <c r="AR14" s="202"/>
      <c r="AS14" s="190"/>
      <c r="AT14" s="200"/>
      <c r="AU14" s="190"/>
      <c r="AV14" s="240"/>
      <c r="AW14" s="269" t="str">
        <f>IF(OR('Error check'!A14=Err_1,'Error check'!B14=Err_1,'Error check'!C14=Err_1,'Error check'!G14=Err_1,'Error check'!H14=Err_1,'Error check'!I14=Err_1,'Error check'!J14=Err_1,'Error check'!K14=Err_1,'Error check'!T14=Err_1,'Error check'!Y14=Err_1,'Error check'!Z14=Err_1,'Error check'!AA14=Err_1,'Error check'!AD14=Err_1,'Error check'!AE14=Err_1,'Error check'!AF14=Err_1,'Error check'!AG14=Err_1,'Error check'!AI14=Err_1,'Error check'!AJ14=Err_1,'Error check'!AK14=Err_1,'Error check'!AL14=Err_1,'Error check'!AN14=Err_1,'Error check'!AO14=Err_1,'Error check'!AP14=Err_1,'Error check'!AR14=Err_1,'Error check'!AS14=Err_1,'Error check'!AT14=Err_1),Err_1,blank)</f>
        <v/>
      </c>
      <c r="AX14" s="240"/>
    </row>
    <row r="15" spans="1:50" ht="14.45" x14ac:dyDescent="0.3">
      <c r="A15" s="190"/>
      <c r="B15" s="190"/>
      <c r="C15" s="190"/>
      <c r="D15" s="276"/>
      <c r="E15" s="191"/>
      <c r="F15" s="277"/>
      <c r="G15" s="190"/>
      <c r="H15" s="190"/>
      <c r="I15" s="190"/>
      <c r="J15" s="190"/>
      <c r="K15" s="191"/>
      <c r="L15" s="233" t="str">
        <f>IF(E15&gt;0,IF(NOT(AND(OR(I15=LH,I15=MH),J15=T0P)),VLOOKUP(CONCATENATE(I15," ",J15),'Valid Entries'!$Z$2:$AA$16,2,FALSE),IF(K15="Yes",T0P_WSAC_N,T0P_WOSAC_N)),"")</f>
        <v/>
      </c>
      <c r="M15" s="234" t="str">
        <f>IF(E15&gt;0,VLOOKUP(CONCATENATE(I15," ",J15),'Valid Entries'!$W$2:$X$18,2,FALSE),"")</f>
        <v/>
      </c>
      <c r="N15" s="235" t="str">
        <f t="shared" si="0"/>
        <v/>
      </c>
      <c r="O15" s="236"/>
      <c r="P15" s="192"/>
      <c r="Q15" s="193"/>
      <c r="R15" s="192"/>
      <c r="S15" s="194"/>
      <c r="T15" s="237">
        <f>'Fuel Usage'!M15</f>
        <v>0</v>
      </c>
      <c r="U15" s="232"/>
      <c r="V15" s="238" t="str">
        <f t="shared" si="4"/>
        <v/>
      </c>
      <c r="W15" s="239" t="str">
        <f t="shared" si="1"/>
        <v/>
      </c>
      <c r="X15" s="239" t="str">
        <f t="shared" si="2"/>
        <v/>
      </c>
      <c r="Y15" s="195" t="s">
        <v>56</v>
      </c>
      <c r="Z15" s="196"/>
      <c r="AA15" s="239" t="str">
        <f t="shared" si="3"/>
        <v/>
      </c>
      <c r="AB15" s="197"/>
      <c r="AC15" s="198"/>
      <c r="AD15" s="199"/>
      <c r="AE15" s="275"/>
      <c r="AF15" s="200"/>
      <c r="AG15" s="200"/>
      <c r="AH15" s="275"/>
      <c r="AI15" s="201"/>
      <c r="AJ15" s="202"/>
      <c r="AK15" s="190"/>
      <c r="AL15" s="200"/>
      <c r="AM15" s="203"/>
      <c r="AN15" s="202"/>
      <c r="AO15" s="190"/>
      <c r="AP15" s="200"/>
      <c r="AQ15" s="203"/>
      <c r="AR15" s="202"/>
      <c r="AS15" s="190"/>
      <c r="AT15" s="200"/>
      <c r="AU15" s="190"/>
      <c r="AV15" s="240"/>
      <c r="AW15" s="269" t="str">
        <f>IF(OR('Error check'!A15=Err_1,'Error check'!B15=Err_1,'Error check'!C15=Err_1,'Error check'!G15=Err_1,'Error check'!H15=Err_1,'Error check'!I15=Err_1,'Error check'!J15=Err_1,'Error check'!K15=Err_1,'Error check'!T15=Err_1,'Error check'!Y15=Err_1,'Error check'!Z15=Err_1,'Error check'!AA15=Err_1,'Error check'!AD15=Err_1,'Error check'!AE15=Err_1,'Error check'!AF15=Err_1,'Error check'!AG15=Err_1,'Error check'!AI15=Err_1,'Error check'!AJ15=Err_1,'Error check'!AK15=Err_1,'Error check'!AL15=Err_1,'Error check'!AN15=Err_1,'Error check'!AO15=Err_1,'Error check'!AP15=Err_1,'Error check'!AR15=Err_1,'Error check'!AS15=Err_1,'Error check'!AT15=Err_1),Err_1,blank)</f>
        <v/>
      </c>
      <c r="AX15" s="240"/>
    </row>
    <row r="16" spans="1:50" ht="14.45" x14ac:dyDescent="0.3">
      <c r="A16" s="190"/>
      <c r="B16" s="190"/>
      <c r="C16" s="190"/>
      <c r="D16" s="276"/>
      <c r="E16" s="191"/>
      <c r="F16" s="277"/>
      <c r="G16" s="190"/>
      <c r="H16" s="190"/>
      <c r="I16" s="190"/>
      <c r="J16" s="190"/>
      <c r="K16" s="191"/>
      <c r="L16" s="233" t="str">
        <f>IF(E16&gt;0,IF(NOT(AND(OR(I16=LH,I16=MH),J16=T0P)),VLOOKUP(CONCATENATE(I16," ",J16),'Valid Entries'!$Z$2:$AA$16,2,FALSE),IF(K16="Yes",T0P_WSAC_N,T0P_WOSAC_N)),"")</f>
        <v/>
      </c>
      <c r="M16" s="234" t="str">
        <f>IF(E16&gt;0,VLOOKUP(CONCATENATE(I16," ",J16),'Valid Entries'!$W$2:$X$18,2,FALSE),"")</f>
        <v/>
      </c>
      <c r="N16" s="235" t="str">
        <f t="shared" si="0"/>
        <v/>
      </c>
      <c r="O16" s="236"/>
      <c r="P16" s="192"/>
      <c r="Q16" s="193"/>
      <c r="R16" s="192"/>
      <c r="S16" s="194"/>
      <c r="T16" s="237">
        <f>'Fuel Usage'!M16</f>
        <v>0</v>
      </c>
      <c r="U16" s="232"/>
      <c r="V16" s="238" t="str">
        <f t="shared" si="4"/>
        <v/>
      </c>
      <c r="W16" s="239" t="str">
        <f t="shared" si="1"/>
        <v/>
      </c>
      <c r="X16" s="239" t="str">
        <f t="shared" si="2"/>
        <v/>
      </c>
      <c r="Y16" s="195" t="s">
        <v>56</v>
      </c>
      <c r="Z16" s="196"/>
      <c r="AA16" s="239" t="str">
        <f t="shared" si="3"/>
        <v/>
      </c>
      <c r="AB16" s="197"/>
      <c r="AC16" s="198"/>
      <c r="AD16" s="199"/>
      <c r="AE16" s="275"/>
      <c r="AF16" s="200"/>
      <c r="AG16" s="200"/>
      <c r="AH16" s="275"/>
      <c r="AI16" s="201"/>
      <c r="AJ16" s="202"/>
      <c r="AK16" s="190"/>
      <c r="AL16" s="200"/>
      <c r="AM16" s="203"/>
      <c r="AN16" s="202"/>
      <c r="AO16" s="190"/>
      <c r="AP16" s="200"/>
      <c r="AQ16" s="203"/>
      <c r="AR16" s="202"/>
      <c r="AS16" s="190"/>
      <c r="AT16" s="200"/>
      <c r="AU16" s="190"/>
      <c r="AV16" s="240"/>
      <c r="AW16" s="269" t="str">
        <f>IF(OR('Error check'!A16=Err_1,'Error check'!B16=Err_1,'Error check'!C16=Err_1,'Error check'!G16=Err_1,'Error check'!H16=Err_1,'Error check'!I16=Err_1,'Error check'!J16=Err_1,'Error check'!K16=Err_1,'Error check'!T16=Err_1,'Error check'!Y16=Err_1,'Error check'!Z16=Err_1,'Error check'!AA16=Err_1,'Error check'!AD16=Err_1,'Error check'!AE16=Err_1,'Error check'!AF16=Err_1,'Error check'!AG16=Err_1,'Error check'!AI16=Err_1,'Error check'!AJ16=Err_1,'Error check'!AK16=Err_1,'Error check'!AL16=Err_1,'Error check'!AN16=Err_1,'Error check'!AO16=Err_1,'Error check'!AP16=Err_1,'Error check'!AR16=Err_1,'Error check'!AS16=Err_1,'Error check'!AT16=Err_1),Err_1,blank)</f>
        <v/>
      </c>
      <c r="AX16" s="240"/>
    </row>
    <row r="17" spans="1:50" x14ac:dyDescent="0.25">
      <c r="A17" s="190"/>
      <c r="B17" s="190"/>
      <c r="C17" s="190"/>
      <c r="D17" s="276"/>
      <c r="E17" s="191"/>
      <c r="F17" s="277"/>
      <c r="G17" s="190"/>
      <c r="H17" s="190"/>
      <c r="I17" s="190"/>
      <c r="J17" s="190"/>
      <c r="K17" s="191"/>
      <c r="L17" s="233" t="str">
        <f>IF(E17&gt;0,IF(NOT(AND(OR(I17=LH,I17=MH),J17=T0P)),VLOOKUP(CONCATENATE(I17," ",J17),'Valid Entries'!$Z$2:$AA$16,2,FALSE),IF(K17="Yes",T0P_WSAC_N,T0P_WOSAC_N)),"")</f>
        <v/>
      </c>
      <c r="M17" s="234" t="str">
        <f>IF(E17&gt;0,VLOOKUP(CONCATENATE(I17," ",J17),'Valid Entries'!$W$2:$X$18,2,FALSE),"")</f>
        <v/>
      </c>
      <c r="N17" s="235" t="str">
        <f t="shared" si="0"/>
        <v/>
      </c>
      <c r="O17" s="236"/>
      <c r="P17" s="192"/>
      <c r="Q17" s="193"/>
      <c r="R17" s="192"/>
      <c r="S17" s="194"/>
      <c r="T17" s="237">
        <f>'Fuel Usage'!M17</f>
        <v>0</v>
      </c>
      <c r="U17" s="232"/>
      <c r="V17" s="238" t="str">
        <f t="shared" si="4"/>
        <v/>
      </c>
      <c r="W17" s="239" t="str">
        <f t="shared" si="1"/>
        <v/>
      </c>
      <c r="X17" s="239" t="str">
        <f t="shared" si="2"/>
        <v/>
      </c>
      <c r="Y17" s="195" t="s">
        <v>56</v>
      </c>
      <c r="Z17" s="196"/>
      <c r="AA17" s="239" t="str">
        <f t="shared" si="3"/>
        <v/>
      </c>
      <c r="AB17" s="197"/>
      <c r="AC17" s="198"/>
      <c r="AD17" s="199"/>
      <c r="AE17" s="275"/>
      <c r="AF17" s="200"/>
      <c r="AG17" s="200"/>
      <c r="AH17" s="275"/>
      <c r="AI17" s="201"/>
      <c r="AJ17" s="202"/>
      <c r="AK17" s="190"/>
      <c r="AL17" s="200"/>
      <c r="AM17" s="203"/>
      <c r="AN17" s="202"/>
      <c r="AO17" s="190"/>
      <c r="AP17" s="200"/>
      <c r="AQ17" s="203"/>
      <c r="AR17" s="202"/>
      <c r="AS17" s="190"/>
      <c r="AT17" s="200"/>
      <c r="AU17" s="190"/>
      <c r="AV17" s="240"/>
      <c r="AW17" s="269" t="str">
        <f>IF(OR('Error check'!A17=Err_1,'Error check'!B17=Err_1,'Error check'!C17=Err_1,'Error check'!G17=Err_1,'Error check'!H17=Err_1,'Error check'!I17=Err_1,'Error check'!J17=Err_1,'Error check'!K17=Err_1,'Error check'!T17=Err_1,'Error check'!Y17=Err_1,'Error check'!Z17=Err_1,'Error check'!AA17=Err_1,'Error check'!AD17=Err_1,'Error check'!AE17=Err_1,'Error check'!AF17=Err_1,'Error check'!AG17=Err_1,'Error check'!AI17=Err_1,'Error check'!AJ17=Err_1,'Error check'!AK17=Err_1,'Error check'!AL17=Err_1,'Error check'!AN17=Err_1,'Error check'!AO17=Err_1,'Error check'!AP17=Err_1,'Error check'!AR17=Err_1,'Error check'!AS17=Err_1,'Error check'!AT17=Err_1),Err_1,blank)</f>
        <v/>
      </c>
      <c r="AX17" s="240"/>
    </row>
    <row r="18" spans="1:50" x14ac:dyDescent="0.25">
      <c r="A18" s="190"/>
      <c r="B18" s="190"/>
      <c r="C18" s="190"/>
      <c r="D18" s="276"/>
      <c r="E18" s="191"/>
      <c r="F18" s="277"/>
      <c r="G18" s="190"/>
      <c r="H18" s="190"/>
      <c r="I18" s="190"/>
      <c r="J18" s="190"/>
      <c r="K18" s="191"/>
      <c r="L18" s="233" t="str">
        <f>IF(E18&gt;0,IF(NOT(AND(OR(I18=LH,I18=MH),J18=T0P)),VLOOKUP(CONCATENATE(I18," ",J18),'Valid Entries'!$Z$2:$AA$16,2,FALSE),IF(K18="Yes",T0P_WSAC_N,T0P_WOSAC_N)),"")</f>
        <v/>
      </c>
      <c r="M18" s="234" t="str">
        <f>IF(E18&gt;0,VLOOKUP(CONCATENATE(I18," ",J18),'Valid Entries'!$W$2:$X$18,2,FALSE),"")</f>
        <v/>
      </c>
      <c r="N18" s="235" t="str">
        <f t="shared" si="0"/>
        <v/>
      </c>
      <c r="O18" s="236"/>
      <c r="P18" s="192"/>
      <c r="Q18" s="193"/>
      <c r="R18" s="192"/>
      <c r="S18" s="194"/>
      <c r="T18" s="237">
        <f>'Fuel Usage'!M18</f>
        <v>0</v>
      </c>
      <c r="U18" s="232"/>
      <c r="V18" s="238" t="str">
        <f t="shared" si="4"/>
        <v/>
      </c>
      <c r="W18" s="239" t="str">
        <f t="shared" si="1"/>
        <v/>
      </c>
      <c r="X18" s="239" t="str">
        <f t="shared" si="2"/>
        <v/>
      </c>
      <c r="Y18" s="195" t="s">
        <v>56</v>
      </c>
      <c r="Z18" s="196"/>
      <c r="AA18" s="239" t="str">
        <f t="shared" si="3"/>
        <v/>
      </c>
      <c r="AB18" s="197"/>
      <c r="AC18" s="198"/>
      <c r="AD18" s="199"/>
      <c r="AE18" s="275"/>
      <c r="AF18" s="200"/>
      <c r="AG18" s="200"/>
      <c r="AH18" s="275"/>
      <c r="AI18" s="201"/>
      <c r="AJ18" s="202"/>
      <c r="AK18" s="190"/>
      <c r="AL18" s="200"/>
      <c r="AM18" s="203"/>
      <c r="AN18" s="202"/>
      <c r="AO18" s="190"/>
      <c r="AP18" s="200"/>
      <c r="AQ18" s="203"/>
      <c r="AR18" s="202"/>
      <c r="AS18" s="190"/>
      <c r="AT18" s="200"/>
      <c r="AU18" s="190"/>
      <c r="AV18" s="240"/>
      <c r="AW18" s="269" t="str">
        <f>IF(OR('Error check'!A18=Err_1,'Error check'!B18=Err_1,'Error check'!C18=Err_1,'Error check'!G18=Err_1,'Error check'!H18=Err_1,'Error check'!I18=Err_1,'Error check'!J18=Err_1,'Error check'!K18=Err_1,'Error check'!T18=Err_1,'Error check'!Y18=Err_1,'Error check'!Z18=Err_1,'Error check'!AA18=Err_1,'Error check'!AD18=Err_1,'Error check'!AE18=Err_1,'Error check'!AF18=Err_1,'Error check'!AG18=Err_1,'Error check'!AI18=Err_1,'Error check'!AJ18=Err_1,'Error check'!AK18=Err_1,'Error check'!AL18=Err_1,'Error check'!AN18=Err_1,'Error check'!AO18=Err_1,'Error check'!AP18=Err_1,'Error check'!AR18=Err_1,'Error check'!AS18=Err_1,'Error check'!AT18=Err_1),Err_1,blank)</f>
        <v/>
      </c>
      <c r="AX18" s="240"/>
    </row>
    <row r="19" spans="1:50" x14ac:dyDescent="0.25">
      <c r="A19" s="190"/>
      <c r="B19" s="190"/>
      <c r="C19" s="190"/>
      <c r="D19" s="276"/>
      <c r="E19" s="191"/>
      <c r="F19" s="277"/>
      <c r="G19" s="190"/>
      <c r="H19" s="190"/>
      <c r="I19" s="190"/>
      <c r="J19" s="190"/>
      <c r="K19" s="191"/>
      <c r="L19" s="233" t="str">
        <f>IF(E19&gt;0,IF(NOT(AND(OR(I19=LH,I19=MH),J19=T0P)),VLOOKUP(CONCATENATE(I19," ",J19),'Valid Entries'!$Z$2:$AA$16,2,FALSE),IF(K19="Yes",T0P_WSAC_N,T0P_WOSAC_N)),"")</f>
        <v/>
      </c>
      <c r="M19" s="234" t="str">
        <f>IF(E19&gt;0,VLOOKUP(CONCATENATE(I19," ",J19),'Valid Entries'!$W$2:$X$18,2,FALSE),"")</f>
        <v/>
      </c>
      <c r="N19" s="235" t="str">
        <f t="shared" si="0"/>
        <v/>
      </c>
      <c r="O19" s="236"/>
      <c r="P19" s="192"/>
      <c r="Q19" s="193"/>
      <c r="R19" s="192"/>
      <c r="S19" s="194"/>
      <c r="T19" s="237">
        <f>'Fuel Usage'!M19</f>
        <v>0</v>
      </c>
      <c r="U19" s="232"/>
      <c r="V19" s="238" t="str">
        <f t="shared" si="4"/>
        <v/>
      </c>
      <c r="W19" s="239" t="str">
        <f t="shared" si="1"/>
        <v/>
      </c>
      <c r="X19" s="239" t="str">
        <f t="shared" si="2"/>
        <v/>
      </c>
      <c r="Y19" s="195" t="s">
        <v>56</v>
      </c>
      <c r="Z19" s="196"/>
      <c r="AA19" s="239" t="str">
        <f t="shared" si="3"/>
        <v/>
      </c>
      <c r="AB19" s="197"/>
      <c r="AC19" s="198"/>
      <c r="AD19" s="199"/>
      <c r="AE19" s="275"/>
      <c r="AF19" s="200"/>
      <c r="AG19" s="200"/>
      <c r="AH19" s="275"/>
      <c r="AI19" s="201"/>
      <c r="AJ19" s="202"/>
      <c r="AK19" s="190"/>
      <c r="AL19" s="200"/>
      <c r="AM19" s="203"/>
      <c r="AN19" s="202"/>
      <c r="AO19" s="190"/>
      <c r="AP19" s="200"/>
      <c r="AQ19" s="203"/>
      <c r="AR19" s="202"/>
      <c r="AS19" s="190"/>
      <c r="AT19" s="200"/>
      <c r="AU19" s="190"/>
      <c r="AV19" s="240"/>
      <c r="AW19" s="269" t="str">
        <f>IF(OR('Error check'!A19=Err_1,'Error check'!B19=Err_1,'Error check'!C19=Err_1,'Error check'!G19=Err_1,'Error check'!H19=Err_1,'Error check'!I19=Err_1,'Error check'!J19=Err_1,'Error check'!K19=Err_1,'Error check'!T19=Err_1,'Error check'!Y19=Err_1,'Error check'!Z19=Err_1,'Error check'!AA19=Err_1,'Error check'!AD19=Err_1,'Error check'!AE19=Err_1,'Error check'!AF19=Err_1,'Error check'!AG19=Err_1,'Error check'!AI19=Err_1,'Error check'!AJ19=Err_1,'Error check'!AK19=Err_1,'Error check'!AL19=Err_1,'Error check'!AN19=Err_1,'Error check'!AO19=Err_1,'Error check'!AP19=Err_1,'Error check'!AR19=Err_1,'Error check'!AS19=Err_1,'Error check'!AT19=Err_1),Err_1,blank)</f>
        <v/>
      </c>
      <c r="AX19" s="240"/>
    </row>
    <row r="20" spans="1:50" x14ac:dyDescent="0.25">
      <c r="A20" s="190"/>
      <c r="B20" s="190"/>
      <c r="C20" s="190"/>
      <c r="D20" s="276"/>
      <c r="E20" s="191"/>
      <c r="F20" s="277"/>
      <c r="G20" s="190"/>
      <c r="H20" s="190"/>
      <c r="I20" s="190"/>
      <c r="J20" s="190"/>
      <c r="K20" s="191"/>
      <c r="L20" s="233" t="str">
        <f>IF(E20&gt;0,IF(NOT(AND(OR(I20=LH,I20=MH),J20=T0P)),VLOOKUP(CONCATENATE(I20," ",J20),'Valid Entries'!$Z$2:$AA$16,2,FALSE),IF(K20="Yes",T0P_WSAC_N,T0P_WOSAC_N)),"")</f>
        <v/>
      </c>
      <c r="M20" s="234" t="str">
        <f>IF(E20&gt;0,VLOOKUP(CONCATENATE(I20," ",J20),'Valid Entries'!$W$2:$X$18,2,FALSE),"")</f>
        <v/>
      </c>
      <c r="N20" s="235" t="str">
        <f t="shared" si="0"/>
        <v/>
      </c>
      <c r="O20" s="236"/>
      <c r="P20" s="192"/>
      <c r="Q20" s="193"/>
      <c r="R20" s="192"/>
      <c r="S20" s="194"/>
      <c r="T20" s="237">
        <f>'Fuel Usage'!M20</f>
        <v>0</v>
      </c>
      <c r="U20" s="232"/>
      <c r="V20" s="238" t="str">
        <f t="shared" si="4"/>
        <v/>
      </c>
      <c r="W20" s="239" t="str">
        <f t="shared" si="1"/>
        <v/>
      </c>
      <c r="X20" s="239" t="str">
        <f t="shared" si="2"/>
        <v/>
      </c>
      <c r="Y20" s="195" t="s">
        <v>56</v>
      </c>
      <c r="Z20" s="196"/>
      <c r="AA20" s="239" t="str">
        <f t="shared" si="3"/>
        <v/>
      </c>
      <c r="AB20" s="197"/>
      <c r="AC20" s="198"/>
      <c r="AD20" s="199"/>
      <c r="AE20" s="275"/>
      <c r="AF20" s="200"/>
      <c r="AG20" s="200"/>
      <c r="AH20" s="275"/>
      <c r="AI20" s="201"/>
      <c r="AJ20" s="202"/>
      <c r="AK20" s="190"/>
      <c r="AL20" s="200"/>
      <c r="AM20" s="203"/>
      <c r="AN20" s="202"/>
      <c r="AO20" s="190"/>
      <c r="AP20" s="200"/>
      <c r="AQ20" s="203"/>
      <c r="AR20" s="202"/>
      <c r="AS20" s="190"/>
      <c r="AT20" s="200"/>
      <c r="AU20" s="190"/>
      <c r="AV20" s="240"/>
      <c r="AW20" s="269" t="str">
        <f>IF(OR('Error check'!A20=Err_1,'Error check'!B20=Err_1,'Error check'!C20=Err_1,'Error check'!G20=Err_1,'Error check'!H20=Err_1,'Error check'!I20=Err_1,'Error check'!J20=Err_1,'Error check'!K20=Err_1,'Error check'!T20=Err_1,'Error check'!Y20=Err_1,'Error check'!Z20=Err_1,'Error check'!AA20=Err_1,'Error check'!AD20=Err_1,'Error check'!AE20=Err_1,'Error check'!AF20=Err_1,'Error check'!AG20=Err_1,'Error check'!AI20=Err_1,'Error check'!AJ20=Err_1,'Error check'!AK20=Err_1,'Error check'!AL20=Err_1,'Error check'!AN20=Err_1,'Error check'!AO20=Err_1,'Error check'!AP20=Err_1,'Error check'!AR20=Err_1,'Error check'!AS20=Err_1,'Error check'!AT20=Err_1),Err_1,blank)</f>
        <v/>
      </c>
      <c r="AX20" s="240"/>
    </row>
    <row r="21" spans="1:50" x14ac:dyDescent="0.25">
      <c r="A21" s="190"/>
      <c r="B21" s="190"/>
      <c r="C21" s="190"/>
      <c r="D21" s="276"/>
      <c r="E21" s="191"/>
      <c r="F21" s="277"/>
      <c r="G21" s="190"/>
      <c r="H21" s="190"/>
      <c r="I21" s="190"/>
      <c r="J21" s="190"/>
      <c r="K21" s="191"/>
      <c r="L21" s="233" t="str">
        <f>IF(E21&gt;0,IF(NOT(AND(OR(I21=LH,I21=MH),J21=T0P)),VLOOKUP(CONCATENATE(I21," ",J21),'Valid Entries'!$Z$2:$AA$16,2,FALSE),IF(K21="Yes",T0P_WSAC_N,T0P_WOSAC_N)),"")</f>
        <v/>
      </c>
      <c r="M21" s="234" t="str">
        <f>IF(E21&gt;0,VLOOKUP(CONCATENATE(I21," ",J21),'Valid Entries'!$W$2:$X$18,2,FALSE),"")</f>
        <v/>
      </c>
      <c r="N21" s="235" t="str">
        <f t="shared" si="0"/>
        <v/>
      </c>
      <c r="O21" s="236"/>
      <c r="P21" s="192"/>
      <c r="Q21" s="193"/>
      <c r="R21" s="192"/>
      <c r="S21" s="194"/>
      <c r="T21" s="237">
        <f>'Fuel Usage'!M21</f>
        <v>0</v>
      </c>
      <c r="U21" s="232"/>
      <c r="V21" s="238" t="str">
        <f t="shared" si="4"/>
        <v/>
      </c>
      <c r="W21" s="239" t="str">
        <f t="shared" si="1"/>
        <v/>
      </c>
      <c r="X21" s="239" t="str">
        <f t="shared" si="2"/>
        <v/>
      </c>
      <c r="Y21" s="195" t="s">
        <v>56</v>
      </c>
      <c r="Z21" s="196"/>
      <c r="AA21" s="239" t="str">
        <f t="shared" si="3"/>
        <v/>
      </c>
      <c r="AB21" s="197"/>
      <c r="AC21" s="198"/>
      <c r="AD21" s="199"/>
      <c r="AE21" s="275"/>
      <c r="AF21" s="200"/>
      <c r="AG21" s="200"/>
      <c r="AH21" s="275"/>
      <c r="AI21" s="201"/>
      <c r="AJ21" s="202"/>
      <c r="AK21" s="190"/>
      <c r="AL21" s="200"/>
      <c r="AM21" s="203"/>
      <c r="AN21" s="202"/>
      <c r="AO21" s="190"/>
      <c r="AP21" s="200"/>
      <c r="AQ21" s="203"/>
      <c r="AR21" s="202"/>
      <c r="AS21" s="190"/>
      <c r="AT21" s="200"/>
      <c r="AU21" s="190"/>
      <c r="AV21" s="240"/>
      <c r="AW21" s="269" t="str">
        <f>IF(OR('Error check'!A21=Err_1,'Error check'!B21=Err_1,'Error check'!C21=Err_1,'Error check'!G21=Err_1,'Error check'!H21=Err_1,'Error check'!I21=Err_1,'Error check'!J21=Err_1,'Error check'!K21=Err_1,'Error check'!T21=Err_1,'Error check'!Y21=Err_1,'Error check'!Z21=Err_1,'Error check'!AA21=Err_1,'Error check'!AD21=Err_1,'Error check'!AE21=Err_1,'Error check'!AF21=Err_1,'Error check'!AG21=Err_1,'Error check'!AI21=Err_1,'Error check'!AJ21=Err_1,'Error check'!AK21=Err_1,'Error check'!AL21=Err_1,'Error check'!AN21=Err_1,'Error check'!AO21=Err_1,'Error check'!AP21=Err_1,'Error check'!AR21=Err_1,'Error check'!AS21=Err_1,'Error check'!AT21=Err_1),Err_1,blank)</f>
        <v/>
      </c>
      <c r="AX21" s="240"/>
    </row>
    <row r="22" spans="1:50" x14ac:dyDescent="0.25">
      <c r="A22" s="190"/>
      <c r="B22" s="190"/>
      <c r="C22" s="190"/>
      <c r="D22" s="276"/>
      <c r="E22" s="191"/>
      <c r="F22" s="277"/>
      <c r="G22" s="190"/>
      <c r="H22" s="190"/>
      <c r="I22" s="190"/>
      <c r="J22" s="190"/>
      <c r="K22" s="191"/>
      <c r="L22" s="233" t="str">
        <f>IF(E22&gt;0,IF(NOT(AND(OR(I22=LH,I22=MH),J22=T0P)),VLOOKUP(CONCATENATE(I22," ",J22),'Valid Entries'!$Z$2:$AA$16,2,FALSE),IF(K22="Yes",T0P_WSAC_N,T0P_WOSAC_N)),"")</f>
        <v/>
      </c>
      <c r="M22" s="234" t="str">
        <f>IF(E22&gt;0,VLOOKUP(CONCATENATE(I22," ",J22),'Valid Entries'!$W$2:$X$18,2,FALSE),"")</f>
        <v/>
      </c>
      <c r="N22" s="235" t="str">
        <f t="shared" si="0"/>
        <v/>
      </c>
      <c r="O22" s="236"/>
      <c r="P22" s="192"/>
      <c r="Q22" s="193"/>
      <c r="R22" s="192"/>
      <c r="S22" s="194"/>
      <c r="T22" s="237">
        <f>'Fuel Usage'!M22</f>
        <v>0</v>
      </c>
      <c r="U22" s="232"/>
      <c r="V22" s="238" t="str">
        <f t="shared" si="4"/>
        <v/>
      </c>
      <c r="W22" s="239" t="str">
        <f t="shared" si="1"/>
        <v/>
      </c>
      <c r="X22" s="239" t="str">
        <f t="shared" si="2"/>
        <v/>
      </c>
      <c r="Y22" s="195" t="s">
        <v>56</v>
      </c>
      <c r="Z22" s="196"/>
      <c r="AA22" s="239" t="str">
        <f t="shared" si="3"/>
        <v/>
      </c>
      <c r="AB22" s="197"/>
      <c r="AC22" s="198"/>
      <c r="AD22" s="199"/>
      <c r="AE22" s="275"/>
      <c r="AF22" s="200"/>
      <c r="AG22" s="200"/>
      <c r="AH22" s="275"/>
      <c r="AI22" s="201"/>
      <c r="AJ22" s="202"/>
      <c r="AK22" s="190"/>
      <c r="AL22" s="200"/>
      <c r="AM22" s="203"/>
      <c r="AN22" s="202"/>
      <c r="AO22" s="190"/>
      <c r="AP22" s="200"/>
      <c r="AQ22" s="203"/>
      <c r="AR22" s="202"/>
      <c r="AS22" s="190"/>
      <c r="AT22" s="200"/>
      <c r="AU22" s="190"/>
      <c r="AV22" s="240"/>
      <c r="AW22" s="269" t="str">
        <f>IF(OR('Error check'!A22=Err_1,'Error check'!B22=Err_1,'Error check'!C22=Err_1,'Error check'!G22=Err_1,'Error check'!H22=Err_1,'Error check'!I22=Err_1,'Error check'!J22=Err_1,'Error check'!K22=Err_1,'Error check'!T22=Err_1,'Error check'!Y22=Err_1,'Error check'!Z22=Err_1,'Error check'!AA22=Err_1,'Error check'!AD22=Err_1,'Error check'!AE22=Err_1,'Error check'!AF22=Err_1,'Error check'!AG22=Err_1,'Error check'!AI22=Err_1,'Error check'!AJ22=Err_1,'Error check'!AK22=Err_1,'Error check'!AL22=Err_1,'Error check'!AN22=Err_1,'Error check'!AO22=Err_1,'Error check'!AP22=Err_1,'Error check'!AR22=Err_1,'Error check'!AS22=Err_1,'Error check'!AT22=Err_1),Err_1,blank)</f>
        <v/>
      </c>
      <c r="AX22" s="240"/>
    </row>
    <row r="23" spans="1:50" x14ac:dyDescent="0.25">
      <c r="A23" s="190"/>
      <c r="B23" s="190"/>
      <c r="C23" s="190"/>
      <c r="D23" s="276"/>
      <c r="E23" s="191"/>
      <c r="F23" s="277"/>
      <c r="G23" s="190"/>
      <c r="H23" s="190"/>
      <c r="I23" s="190"/>
      <c r="J23" s="190"/>
      <c r="K23" s="191"/>
      <c r="L23" s="233" t="str">
        <f>IF(E23&gt;0,IF(NOT(AND(OR(I23=LH,I23=MH),J23=T0P)),VLOOKUP(CONCATENATE(I23," ",J23),'Valid Entries'!$Z$2:$AA$16,2,FALSE),IF(K23="Yes",T0P_WSAC_N,T0P_WOSAC_N)),"")</f>
        <v/>
      </c>
      <c r="M23" s="234" t="str">
        <f>IF(E23&gt;0,VLOOKUP(CONCATENATE(I23," ",J23),'Valid Entries'!$W$2:$X$18,2,FALSE),"")</f>
        <v/>
      </c>
      <c r="N23" s="235" t="str">
        <f t="shared" si="0"/>
        <v/>
      </c>
      <c r="O23" s="236"/>
      <c r="P23" s="192"/>
      <c r="Q23" s="193"/>
      <c r="R23" s="192"/>
      <c r="S23" s="194"/>
      <c r="T23" s="237">
        <f>'Fuel Usage'!M23</f>
        <v>0</v>
      </c>
      <c r="U23" s="232"/>
      <c r="V23" s="238" t="str">
        <f t="shared" si="4"/>
        <v/>
      </c>
      <c r="W23" s="239" t="str">
        <f t="shared" si="1"/>
        <v/>
      </c>
      <c r="X23" s="239" t="str">
        <f t="shared" si="2"/>
        <v/>
      </c>
      <c r="Y23" s="195" t="s">
        <v>56</v>
      </c>
      <c r="Z23" s="196"/>
      <c r="AA23" s="239" t="str">
        <f t="shared" si="3"/>
        <v/>
      </c>
      <c r="AB23" s="197"/>
      <c r="AC23" s="198"/>
      <c r="AD23" s="199"/>
      <c r="AE23" s="275"/>
      <c r="AF23" s="200"/>
      <c r="AG23" s="200"/>
      <c r="AH23" s="275"/>
      <c r="AI23" s="201"/>
      <c r="AJ23" s="202"/>
      <c r="AK23" s="190"/>
      <c r="AL23" s="200"/>
      <c r="AM23" s="203"/>
      <c r="AN23" s="202"/>
      <c r="AO23" s="190"/>
      <c r="AP23" s="200"/>
      <c r="AQ23" s="203"/>
      <c r="AR23" s="202"/>
      <c r="AS23" s="190"/>
      <c r="AT23" s="200"/>
      <c r="AU23" s="190"/>
      <c r="AV23" s="240"/>
      <c r="AW23" s="269" t="str">
        <f>IF(OR('Error check'!A23=Err_1,'Error check'!B23=Err_1,'Error check'!C23=Err_1,'Error check'!G23=Err_1,'Error check'!H23=Err_1,'Error check'!I23=Err_1,'Error check'!J23=Err_1,'Error check'!K23=Err_1,'Error check'!T23=Err_1,'Error check'!Y23=Err_1,'Error check'!Z23=Err_1,'Error check'!AA23=Err_1,'Error check'!AD23=Err_1,'Error check'!AE23=Err_1,'Error check'!AF23=Err_1,'Error check'!AG23=Err_1,'Error check'!AI23=Err_1,'Error check'!AJ23=Err_1,'Error check'!AK23=Err_1,'Error check'!AL23=Err_1,'Error check'!AN23=Err_1,'Error check'!AO23=Err_1,'Error check'!AP23=Err_1,'Error check'!AR23=Err_1,'Error check'!AS23=Err_1,'Error check'!AT23=Err_1),Err_1,blank)</f>
        <v/>
      </c>
      <c r="AX23" s="240"/>
    </row>
    <row r="24" spans="1:50" x14ac:dyDescent="0.25">
      <c r="A24" s="190"/>
      <c r="B24" s="190"/>
      <c r="C24" s="190"/>
      <c r="D24" s="276"/>
      <c r="E24" s="191"/>
      <c r="F24" s="277"/>
      <c r="G24" s="190"/>
      <c r="H24" s="190"/>
      <c r="I24" s="190"/>
      <c r="J24" s="190"/>
      <c r="K24" s="191"/>
      <c r="L24" s="233" t="str">
        <f>IF(E24&gt;0,IF(NOT(AND(OR(I24=LH,I24=MH),J24=T0P)),VLOOKUP(CONCATENATE(I24," ",J24),'Valid Entries'!$Z$2:$AA$16,2,FALSE),IF(K24="Yes",T0P_WSAC_N,T0P_WOSAC_N)),"")</f>
        <v/>
      </c>
      <c r="M24" s="234" t="str">
        <f>IF(E24&gt;0,VLOOKUP(CONCATENATE(I24," ",J24),'Valid Entries'!$W$2:$X$18,2,FALSE),"")</f>
        <v/>
      </c>
      <c r="N24" s="235" t="str">
        <f t="shared" si="0"/>
        <v/>
      </c>
      <c r="O24" s="236"/>
      <c r="P24" s="192"/>
      <c r="Q24" s="193"/>
      <c r="R24" s="192"/>
      <c r="S24" s="194"/>
      <c r="T24" s="237">
        <f>'Fuel Usage'!M24</f>
        <v>0</v>
      </c>
      <c r="U24" s="232"/>
      <c r="V24" s="238" t="str">
        <f t="shared" si="4"/>
        <v/>
      </c>
      <c r="W24" s="239" t="str">
        <f t="shared" si="1"/>
        <v/>
      </c>
      <c r="X24" s="239" t="str">
        <f t="shared" si="2"/>
        <v/>
      </c>
      <c r="Y24" s="195" t="s">
        <v>56</v>
      </c>
      <c r="Z24" s="196"/>
      <c r="AA24" s="239" t="str">
        <f t="shared" si="3"/>
        <v/>
      </c>
      <c r="AB24" s="197"/>
      <c r="AC24" s="198"/>
      <c r="AD24" s="199"/>
      <c r="AE24" s="275"/>
      <c r="AF24" s="200"/>
      <c r="AG24" s="200"/>
      <c r="AH24" s="275"/>
      <c r="AI24" s="201"/>
      <c r="AJ24" s="202"/>
      <c r="AK24" s="190"/>
      <c r="AL24" s="200"/>
      <c r="AM24" s="203"/>
      <c r="AN24" s="202"/>
      <c r="AO24" s="190"/>
      <c r="AP24" s="200"/>
      <c r="AQ24" s="203"/>
      <c r="AR24" s="202"/>
      <c r="AS24" s="190"/>
      <c r="AT24" s="200"/>
      <c r="AU24" s="190"/>
      <c r="AV24" s="240"/>
      <c r="AW24" s="269" t="str">
        <f>IF(OR('Error check'!A24=Err_1,'Error check'!B24=Err_1,'Error check'!C24=Err_1,'Error check'!G24=Err_1,'Error check'!H24=Err_1,'Error check'!I24=Err_1,'Error check'!J24=Err_1,'Error check'!K24=Err_1,'Error check'!T24=Err_1,'Error check'!Y24=Err_1,'Error check'!Z24=Err_1,'Error check'!AA24=Err_1,'Error check'!AD24=Err_1,'Error check'!AE24=Err_1,'Error check'!AF24=Err_1,'Error check'!AG24=Err_1,'Error check'!AI24=Err_1,'Error check'!AJ24=Err_1,'Error check'!AK24=Err_1,'Error check'!AL24=Err_1,'Error check'!AN24=Err_1,'Error check'!AO24=Err_1,'Error check'!AP24=Err_1,'Error check'!AR24=Err_1,'Error check'!AS24=Err_1,'Error check'!AT24=Err_1),Err_1,blank)</f>
        <v/>
      </c>
      <c r="AX24" s="240"/>
    </row>
    <row r="25" spans="1:50" x14ac:dyDescent="0.25">
      <c r="A25" s="190"/>
      <c r="B25" s="190"/>
      <c r="C25" s="190"/>
      <c r="D25" s="276"/>
      <c r="E25" s="191"/>
      <c r="F25" s="277"/>
      <c r="G25" s="190"/>
      <c r="H25" s="190"/>
      <c r="I25" s="190"/>
      <c r="J25" s="190"/>
      <c r="K25" s="191"/>
      <c r="L25" s="233" t="str">
        <f>IF(E25&gt;0,IF(NOT(AND(OR(I25=LH,I25=MH),J25=T0P)),VLOOKUP(CONCATENATE(I25," ",J25),'Valid Entries'!$Z$2:$AA$16,2,FALSE),IF(K25="Yes",T0P_WSAC_N,T0P_WOSAC_N)),"")</f>
        <v/>
      </c>
      <c r="M25" s="234" t="str">
        <f>IF(E25&gt;0,VLOOKUP(CONCATENATE(I25," ",J25),'Valid Entries'!$W$2:$X$18,2,FALSE),"")</f>
        <v/>
      </c>
      <c r="N25" s="235" t="str">
        <f t="shared" si="0"/>
        <v/>
      </c>
      <c r="O25" s="236"/>
      <c r="P25" s="192"/>
      <c r="Q25" s="193"/>
      <c r="R25" s="192"/>
      <c r="S25" s="194"/>
      <c r="T25" s="237">
        <f>'Fuel Usage'!M25</f>
        <v>0</v>
      </c>
      <c r="U25" s="232"/>
      <c r="V25" s="238" t="str">
        <f t="shared" si="4"/>
        <v/>
      </c>
      <c r="W25" s="239" t="str">
        <f t="shared" si="1"/>
        <v/>
      </c>
      <c r="X25" s="239" t="str">
        <f t="shared" si="2"/>
        <v/>
      </c>
      <c r="Y25" s="195" t="s">
        <v>56</v>
      </c>
      <c r="Z25" s="196"/>
      <c r="AA25" s="239" t="str">
        <f t="shared" si="3"/>
        <v/>
      </c>
      <c r="AB25" s="197"/>
      <c r="AC25" s="198"/>
      <c r="AD25" s="199"/>
      <c r="AE25" s="275"/>
      <c r="AF25" s="200"/>
      <c r="AG25" s="200"/>
      <c r="AH25" s="275"/>
      <c r="AI25" s="201"/>
      <c r="AJ25" s="202"/>
      <c r="AK25" s="190"/>
      <c r="AL25" s="200"/>
      <c r="AM25" s="203"/>
      <c r="AN25" s="202"/>
      <c r="AO25" s="190"/>
      <c r="AP25" s="200"/>
      <c r="AQ25" s="203"/>
      <c r="AR25" s="202"/>
      <c r="AS25" s="190"/>
      <c r="AT25" s="200"/>
      <c r="AU25" s="190"/>
      <c r="AV25" s="240"/>
      <c r="AW25" s="269" t="str">
        <f>IF(OR('Error check'!A25=Err_1,'Error check'!B25=Err_1,'Error check'!C25=Err_1,'Error check'!G25=Err_1,'Error check'!H25=Err_1,'Error check'!I25=Err_1,'Error check'!J25=Err_1,'Error check'!K25=Err_1,'Error check'!T25=Err_1,'Error check'!Y25=Err_1,'Error check'!Z25=Err_1,'Error check'!AA25=Err_1,'Error check'!AD25=Err_1,'Error check'!AE25=Err_1,'Error check'!AF25=Err_1,'Error check'!AG25=Err_1,'Error check'!AI25=Err_1,'Error check'!AJ25=Err_1,'Error check'!AK25=Err_1,'Error check'!AL25=Err_1,'Error check'!AN25=Err_1,'Error check'!AO25=Err_1,'Error check'!AP25=Err_1,'Error check'!AR25=Err_1,'Error check'!AS25=Err_1,'Error check'!AT25=Err_1),Err_1,blank)</f>
        <v/>
      </c>
      <c r="AX25" s="240"/>
    </row>
    <row r="26" spans="1:50" x14ac:dyDescent="0.25">
      <c r="A26" s="190"/>
      <c r="B26" s="190"/>
      <c r="C26" s="190"/>
      <c r="D26" s="276"/>
      <c r="E26" s="191"/>
      <c r="F26" s="277"/>
      <c r="G26" s="190"/>
      <c r="H26" s="190"/>
      <c r="I26" s="190"/>
      <c r="J26" s="190"/>
      <c r="K26" s="191"/>
      <c r="L26" s="233" t="str">
        <f>IF(E26&gt;0,IF(NOT(AND(OR(I26=LH,I26=MH),J26=T0P)),VLOOKUP(CONCATENATE(I26," ",J26),'Valid Entries'!$Z$2:$AA$16,2,FALSE),IF(K26="Yes",T0P_WSAC_N,T0P_WOSAC_N)),"")</f>
        <v/>
      </c>
      <c r="M26" s="234" t="str">
        <f>IF(E26&gt;0,VLOOKUP(CONCATENATE(I26," ",J26),'Valid Entries'!$W$2:$X$18,2,FALSE),"")</f>
        <v/>
      </c>
      <c r="N26" s="235" t="str">
        <f t="shared" si="0"/>
        <v/>
      </c>
      <c r="O26" s="236"/>
      <c r="P26" s="192"/>
      <c r="Q26" s="193"/>
      <c r="R26" s="192"/>
      <c r="S26" s="194"/>
      <c r="T26" s="237">
        <f>'Fuel Usage'!M26</f>
        <v>0</v>
      </c>
      <c r="U26" s="232"/>
      <c r="V26" s="238" t="str">
        <f t="shared" si="4"/>
        <v/>
      </c>
      <c r="W26" s="239" t="str">
        <f t="shared" si="1"/>
        <v/>
      </c>
      <c r="X26" s="239" t="str">
        <f t="shared" si="2"/>
        <v/>
      </c>
      <c r="Y26" s="195" t="s">
        <v>56</v>
      </c>
      <c r="Z26" s="196"/>
      <c r="AA26" s="239" t="str">
        <f t="shared" si="3"/>
        <v/>
      </c>
      <c r="AB26" s="197"/>
      <c r="AC26" s="198"/>
      <c r="AD26" s="199"/>
      <c r="AE26" s="275"/>
      <c r="AF26" s="200"/>
      <c r="AG26" s="200"/>
      <c r="AH26" s="275"/>
      <c r="AI26" s="201"/>
      <c r="AJ26" s="202"/>
      <c r="AK26" s="190"/>
      <c r="AL26" s="200"/>
      <c r="AM26" s="203"/>
      <c r="AN26" s="202"/>
      <c r="AO26" s="190"/>
      <c r="AP26" s="200"/>
      <c r="AQ26" s="203"/>
      <c r="AR26" s="202"/>
      <c r="AS26" s="190"/>
      <c r="AT26" s="200"/>
      <c r="AU26" s="190"/>
      <c r="AV26" s="240"/>
      <c r="AW26" s="269" t="str">
        <f>IF(OR('Error check'!A26=Err_1,'Error check'!B26=Err_1,'Error check'!C26=Err_1,'Error check'!G26=Err_1,'Error check'!H26=Err_1,'Error check'!I26=Err_1,'Error check'!J26=Err_1,'Error check'!K26=Err_1,'Error check'!T26=Err_1,'Error check'!Y26=Err_1,'Error check'!Z26=Err_1,'Error check'!AA26=Err_1,'Error check'!AD26=Err_1,'Error check'!AE26=Err_1,'Error check'!AF26=Err_1,'Error check'!AG26=Err_1,'Error check'!AI26=Err_1,'Error check'!AJ26=Err_1,'Error check'!AK26=Err_1,'Error check'!AL26=Err_1,'Error check'!AN26=Err_1,'Error check'!AO26=Err_1,'Error check'!AP26=Err_1,'Error check'!AR26=Err_1,'Error check'!AS26=Err_1,'Error check'!AT26=Err_1),Err_1,blank)</f>
        <v/>
      </c>
      <c r="AX26" s="240"/>
    </row>
    <row r="27" spans="1:50" x14ac:dyDescent="0.25">
      <c r="A27" s="190"/>
      <c r="B27" s="190"/>
      <c r="C27" s="190"/>
      <c r="D27" s="276"/>
      <c r="E27" s="191"/>
      <c r="F27" s="277"/>
      <c r="G27" s="190"/>
      <c r="H27" s="190"/>
      <c r="I27" s="190"/>
      <c r="J27" s="190"/>
      <c r="K27" s="191"/>
      <c r="L27" s="233" t="str">
        <f>IF(E27&gt;0,IF(NOT(AND(OR(I27=LH,I27=MH),J27=T0P)),VLOOKUP(CONCATENATE(I27," ",J27),'Valid Entries'!$Z$2:$AA$16,2,FALSE),IF(K27="Yes",T0P_WSAC_N,T0P_WOSAC_N)),"")</f>
        <v/>
      </c>
      <c r="M27" s="234" t="str">
        <f>IF(E27&gt;0,VLOOKUP(CONCATENATE(I27," ",J27),'Valid Entries'!$W$2:$X$18,2,FALSE),"")</f>
        <v/>
      </c>
      <c r="N27" s="235" t="str">
        <f t="shared" si="0"/>
        <v/>
      </c>
      <c r="O27" s="236"/>
      <c r="P27" s="192"/>
      <c r="Q27" s="193"/>
      <c r="R27" s="192"/>
      <c r="S27" s="194"/>
      <c r="T27" s="237">
        <f>'Fuel Usage'!M27</f>
        <v>0</v>
      </c>
      <c r="U27" s="232"/>
      <c r="V27" s="238" t="str">
        <f t="shared" si="4"/>
        <v/>
      </c>
      <c r="W27" s="239" t="str">
        <f t="shared" ref="W27:W31" si="5">IF(NOT(OR(E27="",E27=0)),T4NOx,"")</f>
        <v/>
      </c>
      <c r="X27" s="239" t="str">
        <f t="shared" ref="X27:X31" si="6">IF(NOT(OR(E27="",E27=0)),T4PM,"")</f>
        <v/>
      </c>
      <c r="Y27" s="195" t="s">
        <v>56</v>
      </c>
      <c r="Z27" s="196"/>
      <c r="AA27" s="239" t="str">
        <f t="shared" si="3"/>
        <v/>
      </c>
      <c r="AB27" s="197"/>
      <c r="AC27" s="198"/>
      <c r="AD27" s="199"/>
      <c r="AE27" s="275"/>
      <c r="AF27" s="200"/>
      <c r="AG27" s="200"/>
      <c r="AH27" s="275"/>
      <c r="AI27" s="201"/>
      <c r="AJ27" s="202"/>
      <c r="AK27" s="190"/>
      <c r="AL27" s="200"/>
      <c r="AM27" s="203"/>
      <c r="AN27" s="202"/>
      <c r="AO27" s="190"/>
      <c r="AP27" s="200"/>
      <c r="AQ27" s="203"/>
      <c r="AR27" s="202"/>
      <c r="AS27" s="190"/>
      <c r="AT27" s="200"/>
      <c r="AU27" s="190"/>
      <c r="AV27" s="240"/>
      <c r="AW27" s="269" t="str">
        <f>IF(OR('Error check'!A27=Err_1,'Error check'!B27=Err_1,'Error check'!C27=Err_1,'Error check'!G27=Err_1,'Error check'!H27=Err_1,'Error check'!I27=Err_1,'Error check'!J27=Err_1,'Error check'!K27=Err_1,'Error check'!T27=Err_1,'Error check'!Y27=Err_1,'Error check'!Z27=Err_1,'Error check'!AA27=Err_1,'Error check'!AD27=Err_1,'Error check'!AE27=Err_1,'Error check'!AF27=Err_1,'Error check'!AG27=Err_1,'Error check'!AI27=Err_1,'Error check'!AJ27=Err_1,'Error check'!AK27=Err_1,'Error check'!AL27=Err_1,'Error check'!AN27=Err_1,'Error check'!AO27=Err_1,'Error check'!AP27=Err_1,'Error check'!AR27=Err_1,'Error check'!AS27=Err_1,'Error check'!AT27=Err_1),Err_1,blank)</f>
        <v/>
      </c>
      <c r="AX27" s="240"/>
    </row>
    <row r="28" spans="1:50" x14ac:dyDescent="0.25">
      <c r="A28" s="190"/>
      <c r="B28" s="190"/>
      <c r="C28" s="190"/>
      <c r="D28" s="276"/>
      <c r="E28" s="191"/>
      <c r="F28" s="277"/>
      <c r="G28" s="190"/>
      <c r="H28" s="190"/>
      <c r="I28" s="190"/>
      <c r="J28" s="190"/>
      <c r="K28" s="191"/>
      <c r="L28" s="233" t="str">
        <f>IF(E28&gt;0,IF(NOT(AND(OR(I28=LH,I28=MH),J28=T0P)),VLOOKUP(CONCATENATE(I28," ",J28),'Valid Entries'!$Z$2:$AA$16,2,FALSE),IF(K28="Yes",T0P_WSAC_N,T0P_WOSAC_N)),"")</f>
        <v/>
      </c>
      <c r="M28" s="234" t="str">
        <f>IF(E28&gt;0,VLOOKUP(CONCATENATE(I28," ",J28),'Valid Entries'!$W$2:$X$18,2,FALSE),"")</f>
        <v/>
      </c>
      <c r="N28" s="235" t="str">
        <f t="shared" si="0"/>
        <v/>
      </c>
      <c r="O28" s="236"/>
      <c r="P28" s="192"/>
      <c r="Q28" s="193"/>
      <c r="R28" s="192"/>
      <c r="S28" s="194"/>
      <c r="T28" s="237">
        <f>'Fuel Usage'!M28</f>
        <v>0</v>
      </c>
      <c r="U28" s="232"/>
      <c r="V28" s="238" t="str">
        <f t="shared" si="4"/>
        <v/>
      </c>
      <c r="W28" s="239" t="str">
        <f t="shared" si="5"/>
        <v/>
      </c>
      <c r="X28" s="239" t="str">
        <f t="shared" si="6"/>
        <v/>
      </c>
      <c r="Y28" s="195" t="s">
        <v>56</v>
      </c>
      <c r="Z28" s="196"/>
      <c r="AA28" s="239" t="str">
        <f t="shared" si="3"/>
        <v/>
      </c>
      <c r="AB28" s="197"/>
      <c r="AC28" s="198"/>
      <c r="AD28" s="199"/>
      <c r="AE28" s="275"/>
      <c r="AF28" s="200"/>
      <c r="AG28" s="200"/>
      <c r="AH28" s="275"/>
      <c r="AI28" s="201"/>
      <c r="AJ28" s="202"/>
      <c r="AK28" s="190"/>
      <c r="AL28" s="200"/>
      <c r="AM28" s="203"/>
      <c r="AN28" s="202"/>
      <c r="AO28" s="190"/>
      <c r="AP28" s="200"/>
      <c r="AQ28" s="203"/>
      <c r="AR28" s="202"/>
      <c r="AS28" s="190"/>
      <c r="AT28" s="200"/>
      <c r="AU28" s="190"/>
      <c r="AV28" s="240"/>
      <c r="AW28" s="269" t="str">
        <f>IF(OR('Error check'!A28=Err_1,'Error check'!B28=Err_1,'Error check'!C28=Err_1,'Error check'!G28=Err_1,'Error check'!H28=Err_1,'Error check'!I28=Err_1,'Error check'!J28=Err_1,'Error check'!K28=Err_1,'Error check'!T28=Err_1,'Error check'!Y28=Err_1,'Error check'!Z28=Err_1,'Error check'!AA28=Err_1,'Error check'!AD28=Err_1,'Error check'!AE28=Err_1,'Error check'!AF28=Err_1,'Error check'!AG28=Err_1,'Error check'!AI28=Err_1,'Error check'!AJ28=Err_1,'Error check'!AK28=Err_1,'Error check'!AL28=Err_1,'Error check'!AN28=Err_1,'Error check'!AO28=Err_1,'Error check'!AP28=Err_1,'Error check'!AR28=Err_1,'Error check'!AS28=Err_1,'Error check'!AT28=Err_1),Err_1,blank)</f>
        <v/>
      </c>
      <c r="AX28" s="240"/>
    </row>
    <row r="29" spans="1:50" x14ac:dyDescent="0.25">
      <c r="A29" s="190"/>
      <c r="B29" s="190"/>
      <c r="C29" s="190"/>
      <c r="D29" s="276"/>
      <c r="E29" s="191"/>
      <c r="F29" s="277"/>
      <c r="G29" s="190"/>
      <c r="H29" s="190"/>
      <c r="I29" s="190"/>
      <c r="J29" s="190"/>
      <c r="K29" s="191"/>
      <c r="L29" s="233" t="str">
        <f>IF(E29&gt;0,IF(NOT(AND(OR(I29=LH,I29=MH),J29=T0P)),VLOOKUP(CONCATENATE(I29," ",J29),'Valid Entries'!$Z$2:$AA$16,2,FALSE),IF(K29="Yes",T0P_WSAC_N,T0P_WOSAC_N)),"")</f>
        <v/>
      </c>
      <c r="M29" s="234" t="str">
        <f>IF(E29&gt;0,VLOOKUP(CONCATENATE(I29," ",J29),'Valid Entries'!$W$2:$X$18,2,FALSE),"")</f>
        <v/>
      </c>
      <c r="N29" s="235" t="str">
        <f t="shared" si="0"/>
        <v/>
      </c>
      <c r="O29" s="236"/>
      <c r="P29" s="192"/>
      <c r="Q29" s="193"/>
      <c r="R29" s="192"/>
      <c r="S29" s="194"/>
      <c r="T29" s="237">
        <f>'Fuel Usage'!M29</f>
        <v>0</v>
      </c>
      <c r="U29" s="232"/>
      <c r="V29" s="238" t="str">
        <f t="shared" si="4"/>
        <v/>
      </c>
      <c r="W29" s="239" t="str">
        <f t="shared" si="5"/>
        <v/>
      </c>
      <c r="X29" s="239" t="str">
        <f t="shared" si="6"/>
        <v/>
      </c>
      <c r="Y29" s="195" t="s">
        <v>56</v>
      </c>
      <c r="Z29" s="196"/>
      <c r="AA29" s="239" t="str">
        <f t="shared" si="3"/>
        <v/>
      </c>
      <c r="AB29" s="197"/>
      <c r="AC29" s="198"/>
      <c r="AD29" s="199"/>
      <c r="AE29" s="275"/>
      <c r="AF29" s="200"/>
      <c r="AG29" s="200"/>
      <c r="AH29" s="275"/>
      <c r="AI29" s="201"/>
      <c r="AJ29" s="202"/>
      <c r="AK29" s="190"/>
      <c r="AL29" s="200"/>
      <c r="AM29" s="203"/>
      <c r="AN29" s="202"/>
      <c r="AO29" s="190"/>
      <c r="AP29" s="200"/>
      <c r="AQ29" s="203"/>
      <c r="AR29" s="202"/>
      <c r="AS29" s="190"/>
      <c r="AT29" s="200"/>
      <c r="AU29" s="190"/>
      <c r="AV29" s="240"/>
      <c r="AW29" s="269" t="str">
        <f>IF(OR('Error check'!A29=Err_1,'Error check'!B29=Err_1,'Error check'!C29=Err_1,'Error check'!G29=Err_1,'Error check'!H29=Err_1,'Error check'!I29=Err_1,'Error check'!J29=Err_1,'Error check'!K29=Err_1,'Error check'!T29=Err_1,'Error check'!Y29=Err_1,'Error check'!Z29=Err_1,'Error check'!AA29=Err_1,'Error check'!AD29=Err_1,'Error check'!AE29=Err_1,'Error check'!AF29=Err_1,'Error check'!AG29=Err_1,'Error check'!AI29=Err_1,'Error check'!AJ29=Err_1,'Error check'!AK29=Err_1,'Error check'!AL29=Err_1,'Error check'!AN29=Err_1,'Error check'!AO29=Err_1,'Error check'!AP29=Err_1,'Error check'!AR29=Err_1,'Error check'!AS29=Err_1,'Error check'!AT29=Err_1),Err_1,blank)</f>
        <v/>
      </c>
      <c r="AX29" s="240"/>
    </row>
    <row r="30" spans="1:50" x14ac:dyDescent="0.25">
      <c r="A30" s="190"/>
      <c r="B30" s="190"/>
      <c r="C30" s="190"/>
      <c r="D30" s="276"/>
      <c r="E30" s="191"/>
      <c r="F30" s="277"/>
      <c r="G30" s="190"/>
      <c r="H30" s="190"/>
      <c r="I30" s="190"/>
      <c r="J30" s="190"/>
      <c r="K30" s="191"/>
      <c r="L30" s="233" t="str">
        <f>IF(E30&gt;0,IF(NOT(AND(OR(I30=LH,I30=MH),J30=T0P)),VLOOKUP(CONCATENATE(I30," ",J30),'Valid Entries'!$Z$2:$AA$16,2,FALSE),IF(K30="Yes",T0P_WSAC_N,T0P_WOSAC_N)),"")</f>
        <v/>
      </c>
      <c r="M30" s="234" t="str">
        <f>IF(E30&gt;0,VLOOKUP(CONCATENATE(I30," ",J30),'Valid Entries'!$W$2:$X$18,2,FALSE),"")</f>
        <v/>
      </c>
      <c r="N30" s="235" t="str">
        <f t="shared" si="0"/>
        <v/>
      </c>
      <c r="O30" s="236"/>
      <c r="P30" s="192"/>
      <c r="Q30" s="193"/>
      <c r="R30" s="192"/>
      <c r="S30" s="194"/>
      <c r="T30" s="237">
        <f>'Fuel Usage'!M30</f>
        <v>0</v>
      </c>
      <c r="U30" s="232"/>
      <c r="V30" s="238" t="str">
        <f t="shared" si="4"/>
        <v/>
      </c>
      <c r="W30" s="239" t="str">
        <f t="shared" si="5"/>
        <v/>
      </c>
      <c r="X30" s="239" t="str">
        <f t="shared" si="6"/>
        <v/>
      </c>
      <c r="Y30" s="195" t="s">
        <v>56</v>
      </c>
      <c r="Z30" s="196"/>
      <c r="AA30" s="239" t="str">
        <f t="shared" si="3"/>
        <v/>
      </c>
      <c r="AB30" s="197"/>
      <c r="AC30" s="198"/>
      <c r="AD30" s="199"/>
      <c r="AE30" s="275"/>
      <c r="AF30" s="200"/>
      <c r="AG30" s="200"/>
      <c r="AH30" s="275"/>
      <c r="AI30" s="201"/>
      <c r="AJ30" s="202"/>
      <c r="AK30" s="190"/>
      <c r="AL30" s="200"/>
      <c r="AM30" s="203"/>
      <c r="AN30" s="202"/>
      <c r="AO30" s="190"/>
      <c r="AP30" s="200"/>
      <c r="AQ30" s="203"/>
      <c r="AR30" s="202"/>
      <c r="AS30" s="190"/>
      <c r="AT30" s="200"/>
      <c r="AU30" s="190"/>
      <c r="AV30" s="240"/>
      <c r="AW30" s="269" t="str">
        <f>IF(OR('Error check'!A30=Err_1,'Error check'!B30=Err_1,'Error check'!C30=Err_1,'Error check'!G30=Err_1,'Error check'!H30=Err_1,'Error check'!I30=Err_1,'Error check'!J30=Err_1,'Error check'!K30=Err_1,'Error check'!T30=Err_1,'Error check'!Y30=Err_1,'Error check'!Z30=Err_1,'Error check'!AA30=Err_1,'Error check'!AD30=Err_1,'Error check'!AE30=Err_1,'Error check'!AF30=Err_1,'Error check'!AG30=Err_1,'Error check'!AI30=Err_1,'Error check'!AJ30=Err_1,'Error check'!AK30=Err_1,'Error check'!AL30=Err_1,'Error check'!AN30=Err_1,'Error check'!AO30=Err_1,'Error check'!AP30=Err_1,'Error check'!AR30=Err_1,'Error check'!AS30=Err_1,'Error check'!AT30=Err_1),Err_1,blank)</f>
        <v/>
      </c>
      <c r="AX30" s="240"/>
    </row>
    <row r="31" spans="1:50" x14ac:dyDescent="0.25">
      <c r="A31" s="190"/>
      <c r="B31" s="190"/>
      <c r="C31" s="190"/>
      <c r="D31" s="276"/>
      <c r="E31" s="191"/>
      <c r="F31" s="277"/>
      <c r="G31" s="190"/>
      <c r="H31" s="190"/>
      <c r="I31" s="190"/>
      <c r="J31" s="190"/>
      <c r="K31" s="191"/>
      <c r="L31" s="233" t="str">
        <f>IF(E31&gt;0,IF(NOT(AND(OR(I31=LH,I31=MH),J31=T0P)),VLOOKUP(CONCATENATE(I31," ",J31),'Valid Entries'!$Z$2:$AA$16,2,FALSE),IF(K31="Yes",T0P_WSAC_N,T0P_WOSAC_N)),"")</f>
        <v/>
      </c>
      <c r="M31" s="234" t="str">
        <f>IF(E31&gt;0,VLOOKUP(CONCATENATE(I31," ",J31),'Valid Entries'!$W$2:$X$18,2,FALSE),"")</f>
        <v/>
      </c>
      <c r="N31" s="235" t="str">
        <f t="shared" si="0"/>
        <v/>
      </c>
      <c r="O31" s="236"/>
      <c r="P31" s="192"/>
      <c r="Q31" s="193"/>
      <c r="R31" s="192"/>
      <c r="S31" s="194"/>
      <c r="T31" s="237">
        <f>'Fuel Usage'!M31</f>
        <v>0</v>
      </c>
      <c r="U31" s="232"/>
      <c r="V31" s="238" t="str">
        <f t="shared" si="4"/>
        <v/>
      </c>
      <c r="W31" s="239" t="str">
        <f t="shared" si="5"/>
        <v/>
      </c>
      <c r="X31" s="239" t="str">
        <f t="shared" si="6"/>
        <v/>
      </c>
      <c r="Y31" s="195" t="s">
        <v>56</v>
      </c>
      <c r="Z31" s="196"/>
      <c r="AA31" s="239" t="str">
        <f t="shared" si="3"/>
        <v/>
      </c>
      <c r="AB31" s="197"/>
      <c r="AC31" s="198"/>
      <c r="AD31" s="199"/>
      <c r="AE31" s="275"/>
      <c r="AF31" s="200"/>
      <c r="AG31" s="200"/>
      <c r="AH31" s="275"/>
      <c r="AI31" s="201"/>
      <c r="AJ31" s="202"/>
      <c r="AK31" s="190"/>
      <c r="AL31" s="200"/>
      <c r="AM31" s="203"/>
      <c r="AN31" s="202"/>
      <c r="AO31" s="190"/>
      <c r="AP31" s="200"/>
      <c r="AQ31" s="203"/>
      <c r="AR31" s="202"/>
      <c r="AS31" s="190"/>
      <c r="AT31" s="200"/>
      <c r="AU31" s="190"/>
      <c r="AV31" s="240"/>
      <c r="AW31" s="269" t="str">
        <f>IF(OR('Error check'!A31=Err_1,'Error check'!B31=Err_1,'Error check'!C31=Err_1,'Error check'!G31=Err_1,'Error check'!H31=Err_1,'Error check'!I31=Err_1,'Error check'!J31=Err_1,'Error check'!K31=Err_1,'Error check'!T31=Err_1,'Error check'!Y31=Err_1,'Error check'!Z31=Err_1,'Error check'!AA31=Err_1,'Error check'!AD31=Err_1,'Error check'!AE31=Err_1,'Error check'!AF31=Err_1,'Error check'!AG31=Err_1,'Error check'!AI31=Err_1,'Error check'!AJ31=Err_1,'Error check'!AK31=Err_1,'Error check'!AL31=Err_1,'Error check'!AN31=Err_1,'Error check'!AO31=Err_1,'Error check'!AP31=Err_1,'Error check'!AR31=Err_1,'Error check'!AS31=Err_1,'Error check'!AT31=Err_1),Err_1,blank)</f>
        <v/>
      </c>
      <c r="AX31" s="240"/>
    </row>
    <row r="32" spans="1:50" x14ac:dyDescent="0.25">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row>
  </sheetData>
  <sheetProtection password="D3D0" sheet="1" objects="1" scenarios="1" formatColumns="0" selectLockedCells="1"/>
  <dataConsolidate/>
  <mergeCells count="32">
    <mergeCell ref="AW4:AW5"/>
    <mergeCell ref="C4:C6"/>
    <mergeCell ref="B4:B6"/>
    <mergeCell ref="A4:A6"/>
    <mergeCell ref="AI4:AI6"/>
    <mergeCell ref="AJ4:AM5"/>
    <mergeCell ref="Z5:Z6"/>
    <mergeCell ref="AB5:AB6"/>
    <mergeCell ref="AC5:AC6"/>
    <mergeCell ref="AF4:AG5"/>
    <mergeCell ref="AN4:AQ5"/>
    <mergeCell ref="AR4:AU5"/>
    <mergeCell ref="G5:G6"/>
    <mergeCell ref="H5:H6"/>
    <mergeCell ref="W5:X5"/>
    <mergeCell ref="K5:K6"/>
    <mergeCell ref="V5:V6"/>
    <mergeCell ref="T5:T6"/>
    <mergeCell ref="V4:AD4"/>
    <mergeCell ref="AD5:AD6"/>
    <mergeCell ref="Y5:Y6"/>
    <mergeCell ref="AA5:AA6"/>
    <mergeCell ref="P2:T2"/>
    <mergeCell ref="P3:T4"/>
    <mergeCell ref="Q5:S5"/>
    <mergeCell ref="P5:P6"/>
    <mergeCell ref="E4:E6"/>
    <mergeCell ref="N5:N6"/>
    <mergeCell ref="I5:I6"/>
    <mergeCell ref="J5:J6"/>
    <mergeCell ref="G4:N4"/>
    <mergeCell ref="L5:M5"/>
  </mergeCells>
  <conditionalFormatting sqref="T7:T31">
    <cfRule type="cellIs" dxfId="3" priority="3" operator="lessThan">
      <formula>20000</formula>
    </cfRule>
    <cfRule type="cellIs" dxfId="2" priority="4" operator="lessThan">
      <formula>20000</formula>
    </cfRule>
  </conditionalFormatting>
  <conditionalFormatting sqref="T7:T31">
    <cfRule type="cellIs" dxfId="1" priority="2" operator="lessThan">
      <formula>20000</formula>
    </cfRule>
  </conditionalFormatting>
  <conditionalFormatting sqref="T7:T31">
    <cfRule type="cellIs" dxfId="0" priority="1" operator="lessThan">
      <formula>20000</formula>
    </cfRule>
  </conditionalFormatting>
  <dataValidations count="8">
    <dataValidation type="list" allowBlank="1" showInputMessage="1" showErrorMessage="1" sqref="F7:F31">
      <formula1>Year</formula1>
    </dataValidation>
    <dataValidation type="list" allowBlank="1" showInputMessage="1" showErrorMessage="1" sqref="I7:I31">
      <formula1>IF(NOT(OR(E7="",E7=0)),Equipment,"")</formula1>
    </dataValidation>
    <dataValidation type="list" allowBlank="1" showInputMessage="1" showErrorMessage="1" sqref="J7:J31">
      <formula1>LH_Tiers</formula1>
    </dataValidation>
    <dataValidation type="list" allowBlank="1" showInputMessage="1" showErrorMessage="1" sqref="K7:K31">
      <formula1>yesNo</formula1>
    </dataValidation>
    <dataValidation type="list" allowBlank="1" showInputMessage="1" showErrorMessage="1" sqref="Y7:Y31">
      <formula1>Fuel</formula1>
    </dataValidation>
    <dataValidation type="list" allowBlank="1" showInputMessage="1" showErrorMessage="1" sqref="AI7:AI31">
      <formula1>Sources</formula1>
    </dataValidation>
    <dataValidation type="list" allowBlank="1" showInputMessage="1" showErrorMessage="1" sqref="AR7:AR31 AN7:AN31 AJ7:AJ31">
      <formula1>match</formula1>
    </dataValidation>
    <dataValidation type="decimal" allowBlank="1" showInputMessage="1" showErrorMessage="1" sqref="AD7:AD31">
      <formula1>0</formula1>
      <formula2>1</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'Valid Entries'!$E$2:$E$4</xm:f>
          </x14:formula1>
          <xm:sqref>E7:E31</xm:sqref>
        </x14:dataValidation>
        <x14:dataValidation type="list" allowBlank="1" showInputMessage="1" showErrorMessage="1">
          <x14:formula1>
            <xm:f>IF(OR($I7="Switcher Locomotive", $I7="MHP Line-Haul Locomotive"),'Valid Entries'!$P$5:$P$6,'Valid Entries'!$P$2:$P$6)</xm:f>
          </x14:formula1>
          <xm:sqref>Z7:Z31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32"/>
  <sheetViews>
    <sheetView workbookViewId="0">
      <selection activeCell="T7" sqref="T7"/>
    </sheetView>
  </sheetViews>
  <sheetFormatPr defaultRowHeight="15" x14ac:dyDescent="0.25"/>
  <cols>
    <col min="1" max="1" width="11.7109375" customWidth="1"/>
    <col min="2" max="2" width="14.28515625" customWidth="1"/>
    <col min="3" max="3" width="14" customWidth="1"/>
    <col min="4" max="4" width="1.140625" customWidth="1"/>
    <col min="5" max="5" width="10.85546875" customWidth="1"/>
    <col min="6" max="6" width="0.85546875" customWidth="1"/>
    <col min="7" max="7" width="12.7109375" customWidth="1"/>
    <col min="8" max="8" width="10.7109375" customWidth="1"/>
    <col min="9" max="9" width="11" customWidth="1"/>
    <col min="10" max="10" width="11.5703125" customWidth="1"/>
    <col min="11" max="11" width="15.7109375" customWidth="1"/>
    <col min="15" max="15" width="1" customWidth="1"/>
    <col min="16" max="16" width="10.42578125" customWidth="1"/>
    <col min="17" max="17" width="9.5703125" customWidth="1"/>
    <col min="18" max="18" width="10.42578125" customWidth="1"/>
    <col min="19" max="19" width="11.28515625" customWidth="1"/>
    <col min="20" max="20" width="11.140625" customWidth="1"/>
    <col min="21" max="21" width="1.28515625" customWidth="1"/>
    <col min="26" max="26" width="11" customWidth="1"/>
    <col min="28" max="28" width="12" customWidth="1"/>
    <col min="29" max="29" width="0.85546875" customWidth="1"/>
    <col min="31" max="33" width="10.42578125" customWidth="1"/>
    <col min="34" max="34" width="1" customWidth="1"/>
    <col min="39" max="39" width="10.85546875" customWidth="1"/>
    <col min="43" max="43" width="10.42578125" customWidth="1"/>
    <col min="47" max="47" width="9.7109375" customWidth="1"/>
    <col min="48" max="48" width="14.7109375" customWidth="1"/>
    <col min="49" max="49" width="1" customWidth="1"/>
  </cols>
  <sheetData>
    <row r="1" spans="1:49" thickBot="1" x14ac:dyDescent="0.35"/>
    <row r="2" spans="1:49" x14ac:dyDescent="0.25">
      <c r="A2" s="421" t="s">
        <v>182</v>
      </c>
      <c r="B2" s="422"/>
      <c r="C2" s="423"/>
      <c r="D2" s="52"/>
      <c r="F2" s="52"/>
      <c r="G2" s="421" t="s">
        <v>182</v>
      </c>
      <c r="H2" s="422"/>
      <c r="I2" s="422"/>
      <c r="J2" s="422"/>
      <c r="K2" s="423"/>
      <c r="P2" s="421" t="s">
        <v>184</v>
      </c>
      <c r="Q2" s="422"/>
      <c r="R2" s="422"/>
      <c r="S2" s="422"/>
      <c r="T2" s="423"/>
      <c r="V2" s="6"/>
      <c r="W2" t="str">
        <f>IF(AND('User Input'!I7="Switcher Locomotive",'User Input'!E7="2016",'User Input'!AG7&lt;2125001),"OK",IF(AND('User Input'!I7="Switcher Locomotive",'User Input'!E7="2017",'User Input'!AG7&lt;2000001),"OK",IF(AND('User Input'!I7="Switcher Locomotive",'User Input'!E7="2018",'User Input'!AG7&lt;1875001),"OK",IF(AND('User Input'!I7="MHP Line-Haul Locomotive",'User Input'!E7="2016",'User Input'!AG7&lt;2550001),"OK",IF(AND('User Input'!I7="MHP Line-Haul Locomotive",'User Input'!E7="2017",'User Input'!AG7&lt;2400001),"OK",IF(AND('User Input'!I7="MHP Line-Haul Locomotive",'User Input'!E7="2018",'User Input'!AG7&lt;2250001),"OK",IF(AND('User Input'!I7="Line-Haul Locomotive",'User Input'!E7="2016",'User Input'!Z7="30%",'User Input'!AG7&lt;750001),"OK",IF(AND('User Input'!I7="Line-Haul Locomotive",'User Input'!E7="2016",'User Input'!Z7="50%",'User Input'!AG7&lt;1350001),"OK",IF(AND('User Input'!I7="Line-Haul Locomotive",'User Input'!E7="2016",'User Input'!Z7="75%",'User Input'!AG7&lt;2100001),"OK",IF(AND('User Input'!I7="Line-Haul Locomotive",'User Input'!E7="2016",'User Input'!Z7="90%",'User Input'!AG7&lt;2550001),"OK",IF(AND('User Input'!I7="Line-Haul Locomotive",'User Input'!E7="2016",'User Input'!Z7="100%",'User Input'!AG7&lt;2550001),"OK",IF(AND('User Input'!I7="Line-Haul Locomotive",'User Input'!E7="2017",'User Input'!Z7="30%",'User Input'!AG7&lt;600001),"OK",IF(AND('User Input'!I7="Line-Haul Locomotive",'User Input'!E7="2017",'User Input'!Z7="50%",'User Input'!AG7&lt;1200001),"OK",IF(AND('User Input'!I7="Line-Haul Locomotive",'User Input'!E7="2017",'User Input'!Z7="75%",'User Input'!AG7&lt;1950001),"OK",IF(AND('User Input'!I7="Line-Haul Locomotive",'User Input'!E7="2017",'User Input'!Z7="90%",'User Input'!AG7&lt;2400001),"OK",IF(AND('User Input'!I7="Line-Haul Locomotive",'User Input'!E7="2017",'User Input'!Z7="100%",'User Input'!AG7&lt;2400001),"OK",IF(AND('User Input'!I7="Line-Haul Locomotive",'User Input'!E7="2018",'User Input'!Z7="30%",'User Input'!AG7&lt;450001),"OK",IF(AND('User Input'!I7="Line-Haul Locomotive",'User Input'!E7="2018",'User Input'!Z7="50%",'User Input'!AG7&lt;1050001),"OK",IF(AND('User Input'!I7="Line-Haul Locomotive",'User Input'!E7="2018",'User Input'!Z7="75%",'User Input'!AG7&lt;1800001),"OK",IF(AND('User Input'!I7="Line-Haul Locomotive",'User Input'!E7="2018",'User Input'!Z7="90%",'User Input'!AG7&lt;2250001),"OK",IF(AND('User Input'!I7="Line-Haul Locomotive",'User Input'!E7="2018",'User Input'!Z7="100%",'User Input'!AG7&lt;2250001),"OK",Err_1)))))))))))))))))))))</f>
        <v>Error</v>
      </c>
      <c r="Y2" s="421" t="s">
        <v>182</v>
      </c>
      <c r="Z2" s="422"/>
      <c r="AA2" s="422"/>
      <c r="AB2" s="422"/>
      <c r="AC2" s="52"/>
      <c r="AD2" s="421" t="s">
        <v>183</v>
      </c>
      <c r="AE2" s="422"/>
      <c r="AF2" s="422"/>
      <c r="AG2" s="423"/>
      <c r="AH2" s="52"/>
      <c r="AI2" s="427" t="s">
        <v>182</v>
      </c>
      <c r="AJ2" s="428"/>
      <c r="AK2" s="428"/>
      <c r="AL2" s="428"/>
      <c r="AM2" s="428"/>
      <c r="AN2" s="428"/>
      <c r="AO2" s="428"/>
      <c r="AP2" s="428"/>
      <c r="AQ2" s="428"/>
      <c r="AR2" s="428"/>
      <c r="AS2" s="428"/>
      <c r="AT2" s="428"/>
      <c r="AU2" s="428"/>
      <c r="AV2" s="402" t="s">
        <v>267</v>
      </c>
      <c r="AW2" s="188"/>
    </row>
    <row r="3" spans="1:49" ht="15.75" thickBot="1" x14ac:dyDescent="0.3">
      <c r="A3" s="424"/>
      <c r="B3" s="425"/>
      <c r="C3" s="426"/>
      <c r="D3" s="52"/>
      <c r="F3" s="52"/>
      <c r="G3" s="424"/>
      <c r="H3" s="425"/>
      <c r="I3" s="425"/>
      <c r="J3" s="425"/>
      <c r="K3" s="426"/>
      <c r="P3" s="424"/>
      <c r="Q3" s="425"/>
      <c r="R3" s="425"/>
      <c r="S3" s="425"/>
      <c r="T3" s="426"/>
      <c r="Y3" s="424"/>
      <c r="Z3" s="425"/>
      <c r="AA3" s="425"/>
      <c r="AB3" s="425"/>
      <c r="AC3" s="52"/>
      <c r="AD3" s="424"/>
      <c r="AE3" s="425"/>
      <c r="AF3" s="425"/>
      <c r="AG3" s="426"/>
      <c r="AH3" s="52"/>
      <c r="AI3" s="429"/>
      <c r="AJ3" s="430"/>
      <c r="AK3" s="430"/>
      <c r="AL3" s="430"/>
      <c r="AM3" s="430"/>
      <c r="AN3" s="430"/>
      <c r="AO3" s="430"/>
      <c r="AP3" s="430"/>
      <c r="AQ3" s="430"/>
      <c r="AR3" s="430"/>
      <c r="AS3" s="430"/>
      <c r="AT3" s="430"/>
      <c r="AU3" s="430"/>
      <c r="AV3" s="403"/>
      <c r="AW3" s="188"/>
    </row>
    <row r="4" spans="1:49" ht="14.45" customHeight="1" x14ac:dyDescent="0.25">
      <c r="A4" s="449" t="s">
        <v>33</v>
      </c>
      <c r="B4" s="449" t="s">
        <v>34</v>
      </c>
      <c r="C4" s="449" t="s">
        <v>32</v>
      </c>
      <c r="D4" s="64"/>
      <c r="E4" s="308" t="s">
        <v>100</v>
      </c>
      <c r="F4" s="42"/>
      <c r="G4" s="455" t="s">
        <v>92</v>
      </c>
      <c r="H4" s="456"/>
      <c r="I4" s="456"/>
      <c r="J4" s="456"/>
      <c r="K4" s="456"/>
      <c r="L4" s="457"/>
      <c r="M4" s="457"/>
      <c r="N4" s="457"/>
      <c r="O4" s="55"/>
      <c r="U4" s="42"/>
      <c r="V4" s="411" t="s">
        <v>122</v>
      </c>
      <c r="W4" s="412"/>
      <c r="X4" s="412"/>
      <c r="Y4" s="413"/>
      <c r="Z4" s="413"/>
      <c r="AA4" s="413"/>
      <c r="AB4" s="413"/>
      <c r="AC4" s="56"/>
      <c r="AD4" s="416" t="s">
        <v>97</v>
      </c>
      <c r="AE4" s="417"/>
      <c r="AF4" s="183"/>
      <c r="AG4" s="183"/>
      <c r="AH4" s="52"/>
      <c r="AI4" s="418" t="s">
        <v>46</v>
      </c>
      <c r="AJ4" s="405" t="s">
        <v>43</v>
      </c>
      <c r="AK4" s="406"/>
      <c r="AL4" s="406"/>
      <c r="AM4" s="407"/>
      <c r="AN4" s="405" t="s">
        <v>41</v>
      </c>
      <c r="AO4" s="406"/>
      <c r="AP4" s="406"/>
      <c r="AQ4" s="407"/>
      <c r="AR4" s="445" t="s">
        <v>42</v>
      </c>
      <c r="AS4" s="406"/>
      <c r="AT4" s="406"/>
      <c r="AU4" s="446"/>
      <c r="AV4" s="403"/>
      <c r="AW4" s="188"/>
    </row>
    <row r="5" spans="1:49" ht="32.450000000000003" customHeight="1" x14ac:dyDescent="0.25">
      <c r="A5" s="450"/>
      <c r="B5" s="452"/>
      <c r="C5" s="450"/>
      <c r="D5" s="65"/>
      <c r="E5" s="310"/>
      <c r="F5" s="66"/>
      <c r="G5" s="458" t="s">
        <v>35</v>
      </c>
      <c r="H5" s="458" t="s">
        <v>36</v>
      </c>
      <c r="I5" s="460" t="s">
        <v>83</v>
      </c>
      <c r="J5" s="460" t="s">
        <v>85</v>
      </c>
      <c r="K5" s="439" t="s">
        <v>90</v>
      </c>
      <c r="L5" s="441" t="s">
        <v>276</v>
      </c>
      <c r="M5" s="442"/>
      <c r="N5" s="443" t="s">
        <v>37</v>
      </c>
      <c r="O5" s="53"/>
      <c r="P5" s="397" t="s">
        <v>171</v>
      </c>
      <c r="Q5" s="399" t="s">
        <v>114</v>
      </c>
      <c r="R5" s="400"/>
      <c r="S5" s="401"/>
      <c r="T5" s="414" t="s">
        <v>99</v>
      </c>
      <c r="U5" s="43"/>
      <c r="V5" s="431" t="s">
        <v>86</v>
      </c>
      <c r="W5" s="433" t="s">
        <v>277</v>
      </c>
      <c r="X5" s="434"/>
      <c r="Y5" s="435" t="s">
        <v>166</v>
      </c>
      <c r="Z5" s="435" t="s">
        <v>98</v>
      </c>
      <c r="AA5" s="435" t="s">
        <v>48</v>
      </c>
      <c r="AB5" s="437" t="s">
        <v>167</v>
      </c>
      <c r="AC5" s="57"/>
      <c r="AD5" s="298"/>
      <c r="AE5" s="298"/>
      <c r="AF5" s="183"/>
      <c r="AG5" s="183"/>
      <c r="AH5" s="63"/>
      <c r="AI5" s="419"/>
      <c r="AJ5" s="408"/>
      <c r="AK5" s="409"/>
      <c r="AL5" s="409"/>
      <c r="AM5" s="410"/>
      <c r="AN5" s="408"/>
      <c r="AO5" s="409"/>
      <c r="AP5" s="409"/>
      <c r="AQ5" s="410"/>
      <c r="AR5" s="447"/>
      <c r="AS5" s="409"/>
      <c r="AT5" s="409"/>
      <c r="AU5" s="448"/>
      <c r="AV5" s="403"/>
      <c r="AW5" s="68"/>
    </row>
    <row r="6" spans="1:49" s="5" customFormat="1" ht="89.45" customHeight="1" x14ac:dyDescent="0.25">
      <c r="A6" s="451"/>
      <c r="B6" s="453"/>
      <c r="C6" s="451"/>
      <c r="D6" s="65"/>
      <c r="E6" s="454"/>
      <c r="F6" s="67"/>
      <c r="G6" s="459"/>
      <c r="H6" s="459"/>
      <c r="I6" s="461"/>
      <c r="J6" s="461"/>
      <c r="K6" s="440"/>
      <c r="L6" s="242" t="s">
        <v>91</v>
      </c>
      <c r="M6" s="242" t="s">
        <v>275</v>
      </c>
      <c r="N6" s="444"/>
      <c r="O6" s="123"/>
      <c r="P6" s="398"/>
      <c r="Q6" s="131" t="s">
        <v>96</v>
      </c>
      <c r="R6" s="132" t="s">
        <v>94</v>
      </c>
      <c r="S6" s="133" t="s">
        <v>95</v>
      </c>
      <c r="T6" s="415"/>
      <c r="U6" s="44"/>
      <c r="V6" s="432"/>
      <c r="W6" s="124" t="s">
        <v>84</v>
      </c>
      <c r="X6" s="124" t="s">
        <v>271</v>
      </c>
      <c r="Y6" s="436"/>
      <c r="Z6" s="436"/>
      <c r="AA6" s="436"/>
      <c r="AB6" s="438"/>
      <c r="AC6" s="58"/>
      <c r="AD6" s="125" t="s">
        <v>45</v>
      </c>
      <c r="AE6" s="125" t="s">
        <v>31</v>
      </c>
      <c r="AF6" s="135" t="s">
        <v>181</v>
      </c>
      <c r="AG6" s="135" t="s">
        <v>180</v>
      </c>
      <c r="AH6" s="57"/>
      <c r="AI6" s="420"/>
      <c r="AJ6" s="126" t="s">
        <v>38</v>
      </c>
      <c r="AK6" s="127" t="s">
        <v>47</v>
      </c>
      <c r="AL6" s="127" t="s">
        <v>39</v>
      </c>
      <c r="AM6" s="134" t="s">
        <v>40</v>
      </c>
      <c r="AN6" s="126" t="s">
        <v>38</v>
      </c>
      <c r="AO6" s="127" t="s">
        <v>47</v>
      </c>
      <c r="AP6" s="127" t="s">
        <v>39</v>
      </c>
      <c r="AQ6" s="134" t="s">
        <v>40</v>
      </c>
      <c r="AR6" s="128" t="s">
        <v>38</v>
      </c>
      <c r="AS6" s="127" t="s">
        <v>47</v>
      </c>
      <c r="AT6" s="127" t="s">
        <v>39</v>
      </c>
      <c r="AU6" s="242" t="s">
        <v>40</v>
      </c>
      <c r="AV6" s="404"/>
      <c r="AW6" s="60"/>
    </row>
    <row r="7" spans="1:49" ht="14.45" x14ac:dyDescent="0.3">
      <c r="A7" s="1" t="str">
        <f>IF(NOT(E7=Err_1),IF('User Input'!A7=blank,Err_1,"OK"),blank)</f>
        <v/>
      </c>
      <c r="B7" s="1" t="str">
        <f>IF(NOT(E7=Err_1),IF('User Input'!B7=blank,Err_1,"OK"),blank)</f>
        <v/>
      </c>
      <c r="C7" s="1" t="str">
        <f>IF(NOT(E7=Err_1),IF('User Input'!C7=blank,Err_1,"OK"),blank)</f>
        <v/>
      </c>
      <c r="D7" s="129"/>
      <c r="E7" s="1" t="str">
        <f>IF('User Input'!E7=blank,Err_1,"OK")</f>
        <v>Error</v>
      </c>
      <c r="F7" s="129"/>
      <c r="G7" s="1" t="str">
        <f>IF(NOT(E7=Err_1),IF('User Input'!G7=blank,Err_1,"OK"),blank)</f>
        <v/>
      </c>
      <c r="H7" s="1" t="str">
        <f>IF(NOT(E7=Err_1),IF('User Input'!H7=blank,Err_1,"OK"),blank)</f>
        <v/>
      </c>
      <c r="I7" s="1" t="str">
        <f>IF(NOT(E7=Err_1),IF('User Input'!I7=blank,Err_1,"OK"),blank)</f>
        <v/>
      </c>
      <c r="J7" s="1" t="str">
        <f>IF(NOT(E7=Err_1),IF('User Input'!J7=blank,Err_1,"OK"),blank)</f>
        <v/>
      </c>
      <c r="K7" s="1" t="str">
        <f>IF(NOT(E7=Err_1),IF('User Input'!K7=blank,Err_1,"OK"),blank)</f>
        <v/>
      </c>
      <c r="L7" s="130"/>
      <c r="M7" s="130"/>
      <c r="N7" s="130"/>
      <c r="O7" s="129"/>
      <c r="P7" s="130"/>
      <c r="Q7" s="130"/>
      <c r="R7" s="130"/>
      <c r="S7" s="130"/>
      <c r="T7" s="1" t="str">
        <f>IF(NOT(E7=Err_1),IF('User Input'!T7&lt;min_fuel,Err_1,"OK"),blank)</f>
        <v/>
      </c>
      <c r="U7" s="129"/>
      <c r="V7" s="130"/>
      <c r="W7" s="130"/>
      <c r="X7" s="130"/>
      <c r="Y7" s="1" t="str">
        <f>IF(NOT(E7=Err_1),IF('User Input'!Y7=blank,Err_1,"OK"),blank)</f>
        <v/>
      </c>
      <c r="Z7" s="1" t="str">
        <f>IF(NOT(E7=Err_1),IF('User Input'!Z7=blank,Err_1,"OK"),blank)</f>
        <v/>
      </c>
      <c r="AA7" s="1" t="str">
        <f>IF(NOT(E7=Err_1),IF('User Input'!AB7=blank,Err_1,"OK"),blank)</f>
        <v/>
      </c>
      <c r="AB7" s="130"/>
      <c r="AC7" s="129"/>
      <c r="AD7" s="1" t="str">
        <f>IF(NOT(E7=Err_1),IF(OR('User Input'!AF7=0,'User Input'!AF7=blank),Err_1,"OK"),blank)</f>
        <v/>
      </c>
      <c r="AE7" s="1" t="str">
        <f>IF(NOT(E7=Err_1),IF(OR('User Input'!AG7=0,'User Input'!AG7=blank),Err_1,"OK"),blank)</f>
        <v/>
      </c>
      <c r="AF7" s="1"/>
      <c r="AG7" s="1" t="str">
        <f>IF(NOT(AF7&lt;&gt;""),IF('User Input'!AG7&lt;2550001,"OK",Err_1),blank)</f>
        <v>OK</v>
      </c>
      <c r="AH7" s="129"/>
      <c r="AI7" s="1" t="str">
        <f>IF(NOT(E7=Err_1),IF('User Input'!AI7=blank,Err_1,"OK"),blank)</f>
        <v/>
      </c>
      <c r="AJ7" s="1" t="str">
        <f>IF(NOT(E7=Err_1),IF('User Input'!AJ7=blank,Err_1,"OK"),blank)</f>
        <v/>
      </c>
      <c r="AK7" s="1" t="str">
        <f>IF(NOT(E7=Err_1),IF('User Input'!AK7=blank,Err_1,"OK"),blank)</f>
        <v/>
      </c>
      <c r="AL7" s="1" t="str">
        <f>IF(NOT(E7=Err_1),IF('User Input'!AL7=blank,Err_1,"OK"),blank)</f>
        <v/>
      </c>
      <c r="AM7" s="130"/>
      <c r="AN7" s="1" t="str">
        <f>IF(AI7=Err_1,Err_1,IF(AND(NOT(E7=Err_1),OR('User Input'!AI7=2,'User Input'!AI7=3)),IF('User Input'!AN7=blank,Err_1,"OK"),blank))</f>
        <v/>
      </c>
      <c r="AO7" s="1" t="str">
        <f>IF(AI7=Err_1,Err_1,IF(AND(NOT(E7=Err_1),OR('User Input'!AI7=2,'User Input'!AI7=3)),IF('User Input'!AO7=blank,Err_1,"OK"),blank))</f>
        <v/>
      </c>
      <c r="AP7" s="1" t="str">
        <f>IF(AI7=Err_1,Err_1,IF(AND(NOT(E7=Err_1),OR('User Input'!AI7=2,'User Input'!AI7=3)),IF('User Input'!AP7=blank,Err_1,"OK"),blank))</f>
        <v/>
      </c>
      <c r="AQ7" s="130"/>
      <c r="AR7" s="1" t="str">
        <f>IF(AI7=Err_1,Err_1,IF(AND(NOT(E7=Err_1),'User Input'!AI7=3),IF('User Input'!AR7=blank,Err_1,"OK"),blank))</f>
        <v/>
      </c>
      <c r="AS7" s="1" t="str">
        <f>IF(AI7=Err_1,Err_1,IF(AND(NOT(E7=Err_1),'User Input'!AI7=3),IF('User Input'!AS7=blank,Err_1,"OK"),blank))</f>
        <v/>
      </c>
      <c r="AT7" s="1" t="str">
        <f>IF(AI7=Err_1,Err_1,IF(AND(NOT(E7=Err_1),'User Input'!AI7=3),IF('User Input'!AT7=blank,Err_1,"OK"),blank))</f>
        <v/>
      </c>
      <c r="AU7" s="130"/>
      <c r="AV7" s="34" t="str">
        <f>IF(E7="OK",IF(AND('User Input'!AI7=1,'User Input'!AG7+'User Input'!AL7&gt;='User Input'!AF7),"OK",IF(AND('User Input'!AI7=2,'User Input'!AG7+'User Input'!AL7+'User Input'!AP7&gt;='User Input'!AF7),"OK",IF(AND('User Input'!AI7=3,'User Input'!AG7+'User Input'!AL7+'User Input'!AP7+'User Input'!AT7&gt;='User Input'!AF7),"OK",Err_1))),blank)</f>
        <v/>
      </c>
      <c r="AW7" s="129"/>
    </row>
    <row r="8" spans="1:49" ht="14.45" x14ac:dyDescent="0.3">
      <c r="A8" s="1" t="str">
        <f>IF(NOT(E8=Err_1),IF('User Input'!A8=blank,Err_1,"OK"),blank)</f>
        <v/>
      </c>
      <c r="B8" s="1" t="str">
        <f>IF(NOT(E8=Err_1),IF('User Input'!B8=blank,Err_1,"OK"),blank)</f>
        <v/>
      </c>
      <c r="C8" s="1" t="str">
        <f>IF(NOT(E8=Err_1),IF('User Input'!C8=blank,Err_1,"OK"),blank)</f>
        <v/>
      </c>
      <c r="D8" s="129"/>
      <c r="E8" s="1" t="str">
        <f>IF('User Input'!E8=blank,Err_1,"OK")</f>
        <v>Error</v>
      </c>
      <c r="F8" s="129"/>
      <c r="G8" s="1" t="str">
        <f>IF(NOT(E8=Err_1),IF('User Input'!G8=blank,Err_1,"OK"),blank)</f>
        <v/>
      </c>
      <c r="H8" s="1" t="str">
        <f>IF(NOT(E8=Err_1),IF('User Input'!H8=blank,Err_1,"OK"),blank)</f>
        <v/>
      </c>
      <c r="I8" s="1" t="str">
        <f>IF(NOT(E8=Err_1),IF('User Input'!I8=blank,Err_1,"OK"),blank)</f>
        <v/>
      </c>
      <c r="J8" s="1" t="str">
        <f>IF(NOT(E8=Err_1),IF('User Input'!J8=blank,Err_1,"OK"),blank)</f>
        <v/>
      </c>
      <c r="K8" s="1" t="str">
        <f>IF(NOT(E8=Err_1),IF('User Input'!K8=blank,Err_1,"OK"),blank)</f>
        <v/>
      </c>
      <c r="L8" s="130"/>
      <c r="M8" s="130"/>
      <c r="N8" s="130"/>
      <c r="O8" s="129"/>
      <c r="P8" s="130"/>
      <c r="Q8" s="130"/>
      <c r="R8" s="130"/>
      <c r="S8" s="130"/>
      <c r="T8" s="1" t="str">
        <f>IF(NOT(E8=Err_1),IF('User Input'!T8&lt;min_fuel,Err_1,"OK"),blank)</f>
        <v/>
      </c>
      <c r="U8" s="129"/>
      <c r="V8" s="130"/>
      <c r="W8" s="130"/>
      <c r="X8" s="130"/>
      <c r="Y8" s="1" t="str">
        <f>IF(NOT(E8=Err_1),IF('User Input'!Y8=blank,Err_1,"OK"),blank)</f>
        <v/>
      </c>
      <c r="Z8" s="1" t="str">
        <f>IF(NOT(E8=Err_1),IF('User Input'!Z8=blank,Err_1,"OK"),blank)</f>
        <v/>
      </c>
      <c r="AA8" s="1" t="str">
        <f>IF(NOT(E8=Err_1),IF('User Input'!AB8=blank,Err_1,"OK"),blank)</f>
        <v/>
      </c>
      <c r="AB8" s="130"/>
      <c r="AC8" s="129"/>
      <c r="AD8" s="1" t="str">
        <f>IF(NOT(E8=Err_1),IF(OR('User Input'!AF8=0,'User Input'!AF8=blank),Err_1,"OK"),blank)</f>
        <v/>
      </c>
      <c r="AE8" s="1" t="str">
        <f>IF(NOT(E8=Err_1),IF(OR('User Input'!AG8=0,'User Input'!AG8=blank),Err_1,"OK"),blank)</f>
        <v/>
      </c>
      <c r="AF8" s="1"/>
      <c r="AG8" s="1" t="str">
        <f>IF(NOT(AF8&lt;&gt;""),IF('User Input'!AG8&lt;2550001,"OK",Err_1),blank)</f>
        <v>OK</v>
      </c>
      <c r="AH8" s="129"/>
      <c r="AI8" s="1" t="str">
        <f>IF(NOT(E8=Err_1),IF('User Input'!AI8=blank,Err_1,"OK"),blank)</f>
        <v/>
      </c>
      <c r="AJ8" s="1" t="str">
        <f>IF(NOT(E8=Err_1),IF('User Input'!AJ8=blank,Err_1,"OK"),blank)</f>
        <v/>
      </c>
      <c r="AK8" s="1" t="str">
        <f>IF(NOT(E8=Err_1),IF('User Input'!AK8=blank,Err_1,"OK"),blank)</f>
        <v/>
      </c>
      <c r="AL8" s="1" t="str">
        <f>IF(NOT(E8=Err_1),IF('User Input'!AL8=blank,Err_1,"OK"),blank)</f>
        <v/>
      </c>
      <c r="AM8" s="130"/>
      <c r="AN8" s="1" t="str">
        <f>IF(AI8=Err_1,Err_1,IF(AND(NOT(E8=Err_1),OR('User Input'!AI8=2,'User Input'!AI8=3)),IF('User Input'!AN8=blank,Err_1,"OK"),blank))</f>
        <v/>
      </c>
      <c r="AO8" s="1" t="str">
        <f>IF(AI8=Err_1,Err_1,IF(AND(NOT(E8=Err_1),OR('User Input'!AI8=2,'User Input'!AI8=3)),IF('User Input'!AO8=blank,Err_1,"OK"),blank))</f>
        <v/>
      </c>
      <c r="AP8" s="1" t="str">
        <f>IF(AI8=Err_1,Err_1,IF(AND(NOT(E8=Err_1),OR('User Input'!AI8=2,'User Input'!AI8=3)),IF('User Input'!AP8=blank,Err_1,"OK"),blank))</f>
        <v/>
      </c>
      <c r="AQ8" s="130"/>
      <c r="AR8" s="1" t="str">
        <f>IF(AI8=Err_1,Err_1,IF(AND(NOT(E8=Err_1),'User Input'!AI8=3),IF('User Input'!AR8=blank,Err_1,"OK"),blank))</f>
        <v/>
      </c>
      <c r="AS8" s="1" t="str">
        <f>IF(AI8=Err_1,Err_1,IF(AND(NOT(E8=Err_1),'User Input'!AI8=3),IF('User Input'!AS8=blank,Err_1,"OK"),blank))</f>
        <v/>
      </c>
      <c r="AT8" s="1" t="str">
        <f>IF(AI8=Err_1,Err_1,IF(AND(NOT(E8=Err_1),'User Input'!AI8=3),IF('User Input'!AT8=blank,Err_1,"OK"),blank))</f>
        <v/>
      </c>
      <c r="AU8" s="130"/>
      <c r="AV8" s="34" t="str">
        <f>IF(E8="OK",IF(AND('User Input'!AI8=1,'User Input'!AG8+'User Input'!AL8&gt;='User Input'!AF8),"OK",IF(AND('User Input'!AI8=2,'User Input'!AG8+'User Input'!AL8+'User Input'!AP8&gt;='User Input'!AF8),"OK",IF(AND('User Input'!AI8=3,'User Input'!AG8+'User Input'!AL8+'User Input'!AP8+'User Input'!AT8&gt;='User Input'!AF8),"OK",Err_1))),blank)</f>
        <v/>
      </c>
      <c r="AW8" s="129"/>
    </row>
    <row r="9" spans="1:49" ht="14.45" x14ac:dyDescent="0.3">
      <c r="A9" s="1" t="str">
        <f>IF(NOT(E9=Err_1),IF('User Input'!A9=blank,Err_1,"OK"),blank)</f>
        <v/>
      </c>
      <c r="B9" s="1" t="str">
        <f>IF(NOT(E9=Err_1),IF('User Input'!B9=blank,Err_1,"OK"),blank)</f>
        <v/>
      </c>
      <c r="C9" s="1" t="str">
        <f>IF(NOT(E9=Err_1),IF('User Input'!C9=blank,Err_1,"OK"),blank)</f>
        <v/>
      </c>
      <c r="D9" s="129"/>
      <c r="E9" s="1" t="str">
        <f>IF('User Input'!E9=blank,Err_1,"OK")</f>
        <v>Error</v>
      </c>
      <c r="F9" s="129"/>
      <c r="G9" s="1" t="str">
        <f>IF(NOT(E9=Err_1),IF('User Input'!G9=blank,Err_1,"OK"),blank)</f>
        <v/>
      </c>
      <c r="H9" s="1" t="str">
        <f>IF(NOT(E9=Err_1),IF('User Input'!H9=blank,Err_1,"OK"),blank)</f>
        <v/>
      </c>
      <c r="I9" s="1" t="str">
        <f>IF(NOT(E9=Err_1),IF('User Input'!I9=blank,Err_1,"OK"),blank)</f>
        <v/>
      </c>
      <c r="J9" s="1" t="str">
        <f>IF(NOT(E9=Err_1),IF('User Input'!J9=blank,Err_1,"OK"),blank)</f>
        <v/>
      </c>
      <c r="K9" s="1" t="str">
        <f>IF(NOT(E9=Err_1),IF('User Input'!K9=blank,Err_1,"OK"),blank)</f>
        <v/>
      </c>
      <c r="L9" s="130"/>
      <c r="M9" s="130"/>
      <c r="N9" s="130"/>
      <c r="O9" s="129"/>
      <c r="P9" s="130"/>
      <c r="Q9" s="130"/>
      <c r="R9" s="130"/>
      <c r="S9" s="130"/>
      <c r="T9" s="1" t="str">
        <f>IF(NOT(E9=Err_1),IF('User Input'!T9&lt;min_fuel,Err_1,"OK"),blank)</f>
        <v/>
      </c>
      <c r="U9" s="129"/>
      <c r="V9" s="130"/>
      <c r="W9" s="130"/>
      <c r="X9" s="130"/>
      <c r="Y9" s="1" t="str">
        <f>IF(NOT(E9=Err_1),IF('User Input'!Y9=blank,Err_1,"OK"),blank)</f>
        <v/>
      </c>
      <c r="Z9" s="1" t="str">
        <f>IF(NOT(E9=Err_1),IF('User Input'!Z9=blank,Err_1,"OK"),blank)</f>
        <v/>
      </c>
      <c r="AA9" s="1" t="str">
        <f>IF(NOT(E9=Err_1),IF('User Input'!AB9=blank,Err_1,"OK"),blank)</f>
        <v/>
      </c>
      <c r="AB9" s="130"/>
      <c r="AC9" s="129"/>
      <c r="AD9" s="1" t="str">
        <f>IF(NOT(E9=Err_1),IF(OR('User Input'!AF9=0,'User Input'!AF9=blank),Err_1,"OK"),blank)</f>
        <v/>
      </c>
      <c r="AE9" s="1" t="str">
        <f>IF(NOT(E9=Err_1),IF(OR('User Input'!AG9=0,'User Input'!AG9=blank),Err_1,"OK"),blank)</f>
        <v/>
      </c>
      <c r="AF9" s="1"/>
      <c r="AG9" s="1" t="str">
        <f>IF(NOT(AF9&lt;&gt;""),IF('User Input'!AG9&lt;2550001,"OK",Err_1),blank)</f>
        <v>OK</v>
      </c>
      <c r="AH9" s="129"/>
      <c r="AI9" s="1" t="str">
        <f>IF(NOT(E9=Err_1),IF('User Input'!AI9=blank,Err_1,"OK"),blank)</f>
        <v/>
      </c>
      <c r="AJ9" s="1" t="str">
        <f>IF(NOT(E9=Err_1),IF('User Input'!AJ9=blank,Err_1,"OK"),blank)</f>
        <v/>
      </c>
      <c r="AK9" s="1" t="str">
        <f>IF(NOT(E9=Err_1),IF('User Input'!AK9=blank,Err_1,"OK"),blank)</f>
        <v/>
      </c>
      <c r="AL9" s="1" t="str">
        <f>IF(NOT(E9=Err_1),IF('User Input'!AL9=blank,Err_1,"OK"),blank)</f>
        <v/>
      </c>
      <c r="AM9" s="130"/>
      <c r="AN9" s="1" t="str">
        <f>IF(AI9=Err_1,Err_1,IF(AND(NOT(E9=Err_1),OR('User Input'!AI9=2,'User Input'!AI9=3)),IF('User Input'!AN9=blank,Err_1,"OK"),blank))</f>
        <v/>
      </c>
      <c r="AO9" s="1" t="str">
        <f>IF(AI9=Err_1,Err_1,IF(AND(NOT(E9=Err_1),OR('User Input'!AI9=2,'User Input'!AI9=3)),IF('User Input'!AO9=blank,Err_1,"OK"),blank))</f>
        <v/>
      </c>
      <c r="AP9" s="1" t="str">
        <f>IF(AI9=Err_1,Err_1,IF(AND(NOT(E9=Err_1),OR('User Input'!AI9=2,'User Input'!AI9=3)),IF('User Input'!AP9=blank,Err_1,"OK"),blank))</f>
        <v/>
      </c>
      <c r="AQ9" s="130"/>
      <c r="AR9" s="1" t="str">
        <f>IF(AI9=Err_1,Err_1,IF(AND(NOT(E9=Err_1),'User Input'!AI9=3),IF('User Input'!AR9=blank,Err_1,"OK"),blank))</f>
        <v/>
      </c>
      <c r="AS9" s="1" t="str">
        <f>IF(AI9=Err_1,Err_1,IF(AND(NOT(E9=Err_1),'User Input'!AI9=3),IF('User Input'!AS9=blank,Err_1,"OK"),blank))</f>
        <v/>
      </c>
      <c r="AT9" s="1" t="str">
        <f>IF(AI9=Err_1,Err_1,IF(AND(NOT(E9=Err_1),'User Input'!AI9=3),IF('User Input'!AT9=blank,Err_1,"OK"),blank))</f>
        <v/>
      </c>
      <c r="AU9" s="130"/>
      <c r="AV9" s="34" t="str">
        <f>IF(E9="OK",IF(AND('User Input'!AI9=1,'User Input'!AG9+'User Input'!AL9&gt;='User Input'!AF9),"OK",IF(AND('User Input'!AI9=2,'User Input'!AG9+'User Input'!AL9+'User Input'!AP9&gt;='User Input'!AF9),"OK",IF(AND('User Input'!AI9=3,'User Input'!AG9+'User Input'!AL9+'User Input'!AP9+'User Input'!AT9&gt;='User Input'!AF9),"OK",Err_1))),blank)</f>
        <v/>
      </c>
      <c r="AW9" s="129"/>
    </row>
    <row r="10" spans="1:49" ht="14.45" x14ac:dyDescent="0.3">
      <c r="A10" s="1" t="str">
        <f>IF(NOT(E10=Err_1),IF('User Input'!A10=blank,Err_1,"OK"),blank)</f>
        <v/>
      </c>
      <c r="B10" s="1" t="str">
        <f>IF(NOT(E10=Err_1),IF('User Input'!B10=blank,Err_1,"OK"),blank)</f>
        <v/>
      </c>
      <c r="C10" s="1" t="str">
        <f>IF(NOT(E10=Err_1),IF('User Input'!C10=blank,Err_1,"OK"),blank)</f>
        <v/>
      </c>
      <c r="D10" s="129"/>
      <c r="E10" s="1" t="str">
        <f>IF('User Input'!E10=blank,Err_1,"OK")</f>
        <v>Error</v>
      </c>
      <c r="F10" s="129"/>
      <c r="G10" s="1" t="str">
        <f>IF(NOT(E10=Err_1),IF('User Input'!G10=blank,Err_1,"OK"),blank)</f>
        <v/>
      </c>
      <c r="H10" s="1" t="str">
        <f>IF(NOT(E10=Err_1),IF('User Input'!H10=blank,Err_1,"OK"),blank)</f>
        <v/>
      </c>
      <c r="I10" s="1" t="str">
        <f>IF(NOT(E10=Err_1),IF('User Input'!I10=blank,Err_1,"OK"),blank)</f>
        <v/>
      </c>
      <c r="J10" s="1" t="str">
        <f>IF(NOT(E10=Err_1),IF('User Input'!J10=blank,Err_1,"OK"),blank)</f>
        <v/>
      </c>
      <c r="K10" s="1" t="str">
        <f>IF(NOT(E10=Err_1),IF('User Input'!K10=blank,Err_1,"OK"),blank)</f>
        <v/>
      </c>
      <c r="L10" s="130"/>
      <c r="M10" s="130"/>
      <c r="N10" s="130"/>
      <c r="O10" s="129"/>
      <c r="P10" s="130"/>
      <c r="Q10" s="130"/>
      <c r="R10" s="130"/>
      <c r="S10" s="130"/>
      <c r="T10" s="1" t="str">
        <f>IF(NOT(E10=Err_1),IF('User Input'!T10&lt;min_fuel,Err_1,"OK"),blank)</f>
        <v/>
      </c>
      <c r="U10" s="129"/>
      <c r="V10" s="130"/>
      <c r="W10" s="130"/>
      <c r="X10" s="130"/>
      <c r="Y10" s="1" t="str">
        <f>IF(NOT(E10=Err_1),IF('User Input'!Y10=blank,Err_1,"OK"),blank)</f>
        <v/>
      </c>
      <c r="Z10" s="1" t="str">
        <f>IF(NOT(E10=Err_1),IF('User Input'!Z10=blank,Err_1,"OK"),blank)</f>
        <v/>
      </c>
      <c r="AA10" s="1" t="str">
        <f>IF(NOT(E10=Err_1),IF('User Input'!AB10=blank,Err_1,"OK"),blank)</f>
        <v/>
      </c>
      <c r="AB10" s="130"/>
      <c r="AC10" s="129"/>
      <c r="AD10" s="1" t="str">
        <f>IF(NOT(E10=Err_1),IF(OR('User Input'!AF10=0,'User Input'!AF10=blank),Err_1,"OK"),blank)</f>
        <v/>
      </c>
      <c r="AE10" s="1" t="str">
        <f>IF(NOT(E10=Err_1),IF(OR('User Input'!AG10=0,'User Input'!AG10=blank),Err_1,"OK"),blank)</f>
        <v/>
      </c>
      <c r="AF10" s="1"/>
      <c r="AG10" s="1" t="str">
        <f>IF(NOT(AF10&lt;&gt;""),IF('User Input'!AG10&lt;2550001,"OK",Err_1),blank)</f>
        <v>OK</v>
      </c>
      <c r="AH10" s="129"/>
      <c r="AI10" s="1" t="str">
        <f>IF(NOT(E10=Err_1),IF('User Input'!AI10=blank,Err_1,"OK"),blank)</f>
        <v/>
      </c>
      <c r="AJ10" s="1" t="str">
        <f>IF(NOT(E10=Err_1),IF('User Input'!AJ10=blank,Err_1,"OK"),blank)</f>
        <v/>
      </c>
      <c r="AK10" s="1" t="str">
        <f>IF(NOT(E10=Err_1),IF('User Input'!AK10=blank,Err_1,"OK"),blank)</f>
        <v/>
      </c>
      <c r="AL10" s="1" t="str">
        <f>IF(NOT(E10=Err_1),IF('User Input'!AL10=blank,Err_1,"OK"),blank)</f>
        <v/>
      </c>
      <c r="AM10" s="130"/>
      <c r="AN10" s="1" t="str">
        <f>IF(AI10=Err_1,Err_1,IF(AND(NOT(E10=Err_1),OR('User Input'!AI10=2,'User Input'!AI10=3)),IF('User Input'!AN10=blank,Err_1,"OK"),blank))</f>
        <v/>
      </c>
      <c r="AO10" s="1" t="str">
        <f>IF(AI10=Err_1,Err_1,IF(AND(NOT(E10=Err_1),OR('User Input'!AI10=2,'User Input'!AI10=3)),IF('User Input'!AO10=blank,Err_1,"OK"),blank))</f>
        <v/>
      </c>
      <c r="AP10" s="1" t="str">
        <f>IF(AI10=Err_1,Err_1,IF(AND(NOT(E10=Err_1),OR('User Input'!AI10=2,'User Input'!AI10=3)),IF('User Input'!AP10=blank,Err_1,"OK"),blank))</f>
        <v/>
      </c>
      <c r="AQ10" s="130"/>
      <c r="AR10" s="1" t="str">
        <f>IF(AI10=Err_1,Err_1,IF(AND(NOT(E10=Err_1),'User Input'!AI10=3),IF('User Input'!AR10=blank,Err_1,"OK"),blank))</f>
        <v/>
      </c>
      <c r="AS10" s="1" t="str">
        <f>IF(AI10=Err_1,Err_1,IF(AND(NOT(E10=Err_1),'User Input'!AI10=3),IF('User Input'!AS10=blank,Err_1,"OK"),blank))</f>
        <v/>
      </c>
      <c r="AT10" s="1" t="str">
        <f>IF(AI10=Err_1,Err_1,IF(AND(NOT(E10=Err_1),'User Input'!AI10=3),IF('User Input'!AT10=blank,Err_1,"OK"),blank))</f>
        <v/>
      </c>
      <c r="AU10" s="130"/>
      <c r="AV10" s="34" t="str">
        <f>IF(E10="OK",IF(AND('User Input'!AI10=1,'User Input'!AG10+'User Input'!AL10&gt;='User Input'!AF10),"OK",IF(AND('User Input'!AI10=2,'User Input'!AG10+'User Input'!AL10+'User Input'!AP10&gt;='User Input'!AF10),"OK",IF(AND('User Input'!AI10=3,'User Input'!AG10+'User Input'!AL10+'User Input'!AP10+'User Input'!AT10&gt;='User Input'!AF10),"OK",Err_1))),blank)</f>
        <v/>
      </c>
      <c r="AW10" s="129"/>
    </row>
    <row r="11" spans="1:49" ht="14.45" x14ac:dyDescent="0.3">
      <c r="A11" s="1" t="str">
        <f>IF(NOT(E11=Err_1),IF('User Input'!A11=blank,Err_1,"OK"),blank)</f>
        <v/>
      </c>
      <c r="B11" s="1" t="str">
        <f>IF(NOT(E11=Err_1),IF('User Input'!B11=blank,Err_1,"OK"),blank)</f>
        <v/>
      </c>
      <c r="C11" s="1" t="str">
        <f>IF(NOT(E11=Err_1),IF('User Input'!C11=blank,Err_1,"OK"),blank)</f>
        <v/>
      </c>
      <c r="D11" s="129"/>
      <c r="E11" s="1" t="str">
        <f>IF('User Input'!E11=blank,Err_1,"OK")</f>
        <v>Error</v>
      </c>
      <c r="F11" s="129"/>
      <c r="G11" s="1" t="str">
        <f>IF(NOT(E11=Err_1),IF('User Input'!G11=blank,Err_1,"OK"),blank)</f>
        <v/>
      </c>
      <c r="H11" s="1" t="str">
        <f>IF(NOT(E11=Err_1),IF('User Input'!H11=blank,Err_1,"OK"),blank)</f>
        <v/>
      </c>
      <c r="I11" s="1" t="str">
        <f>IF(NOT(E11=Err_1),IF('User Input'!I11=blank,Err_1,"OK"),blank)</f>
        <v/>
      </c>
      <c r="J11" s="1" t="str">
        <f>IF(NOT(E11=Err_1),IF('User Input'!J11=blank,Err_1,"OK"),blank)</f>
        <v/>
      </c>
      <c r="K11" s="1" t="str">
        <f>IF(NOT(E11=Err_1),IF('User Input'!K11=blank,Err_1,"OK"),blank)</f>
        <v/>
      </c>
      <c r="L11" s="130"/>
      <c r="M11" s="130"/>
      <c r="N11" s="130"/>
      <c r="O11" s="129"/>
      <c r="P11" s="130"/>
      <c r="Q11" s="130"/>
      <c r="R11" s="130"/>
      <c r="S11" s="130"/>
      <c r="T11" s="1" t="str">
        <f>IF(NOT(E11=Err_1),IF('User Input'!T11&lt;min_fuel,Err_1,"OK"),blank)</f>
        <v/>
      </c>
      <c r="U11" s="129"/>
      <c r="V11" s="130"/>
      <c r="W11" s="130"/>
      <c r="X11" s="130"/>
      <c r="Y11" s="1" t="str">
        <f>IF(NOT(E11=Err_1),IF('User Input'!Y11=blank,Err_1,"OK"),blank)</f>
        <v/>
      </c>
      <c r="Z11" s="1" t="str">
        <f>IF(NOT(E11=Err_1),IF('User Input'!Z11=blank,Err_1,"OK"),blank)</f>
        <v/>
      </c>
      <c r="AA11" s="1" t="str">
        <f>IF(NOT(E11=Err_1),IF('User Input'!AB11=blank,Err_1,"OK"),blank)</f>
        <v/>
      </c>
      <c r="AB11" s="130"/>
      <c r="AC11" s="129"/>
      <c r="AD11" s="1" t="str">
        <f>IF(NOT(E11=Err_1),IF(OR('User Input'!AF11=0,'User Input'!AF11=blank),Err_1,"OK"),blank)</f>
        <v/>
      </c>
      <c r="AE11" s="1" t="str">
        <f>IF(NOT(E11=Err_1),IF(OR('User Input'!AG11=0,'User Input'!AG11=blank),Err_1,"OK"),blank)</f>
        <v/>
      </c>
      <c r="AF11" s="1"/>
      <c r="AG11" s="1" t="str">
        <f>IF(NOT(AF11&lt;&gt;""),IF('User Input'!AG11&lt;2550001,"OK",Err_1),blank)</f>
        <v>OK</v>
      </c>
      <c r="AH11" s="129"/>
      <c r="AI11" s="1" t="str">
        <f>IF(NOT(E11=Err_1),IF('User Input'!AI11=blank,Err_1,"OK"),blank)</f>
        <v/>
      </c>
      <c r="AJ11" s="1" t="str">
        <f>IF(NOT(E11=Err_1),IF('User Input'!AJ11=blank,Err_1,"OK"),blank)</f>
        <v/>
      </c>
      <c r="AK11" s="1" t="str">
        <f>IF(NOT(E11=Err_1),IF('User Input'!AK11=blank,Err_1,"OK"),blank)</f>
        <v/>
      </c>
      <c r="AL11" s="1" t="str">
        <f>IF(NOT(E11=Err_1),IF('User Input'!AL11=blank,Err_1,"OK"),blank)</f>
        <v/>
      </c>
      <c r="AM11" s="130"/>
      <c r="AN11" s="1" t="str">
        <f>IF(AI11=Err_1,Err_1,IF(AND(NOT(E11=Err_1),OR('User Input'!AI11=2,'User Input'!AI11=3)),IF('User Input'!AN11=blank,Err_1,"OK"),blank))</f>
        <v/>
      </c>
      <c r="AO11" s="1" t="str">
        <f>IF(AI11=Err_1,Err_1,IF(AND(NOT(E11=Err_1),OR('User Input'!AI11=2,'User Input'!AI11=3)),IF('User Input'!AO11=blank,Err_1,"OK"),blank))</f>
        <v/>
      </c>
      <c r="AP11" s="1" t="str">
        <f>IF(AI11=Err_1,Err_1,IF(AND(NOT(E11=Err_1),OR('User Input'!AI11=2,'User Input'!AI11=3)),IF('User Input'!AP11=blank,Err_1,"OK"),blank))</f>
        <v/>
      </c>
      <c r="AQ11" s="130"/>
      <c r="AR11" s="1" t="str">
        <f>IF(AI11=Err_1,Err_1,IF(AND(NOT(E11=Err_1),'User Input'!AI11=3),IF('User Input'!AR11=blank,Err_1,"OK"),blank))</f>
        <v/>
      </c>
      <c r="AS11" s="1" t="str">
        <f>IF(AI11=Err_1,Err_1,IF(AND(NOT(E11=Err_1),'User Input'!AI11=3),IF('User Input'!AS11=blank,Err_1,"OK"),blank))</f>
        <v/>
      </c>
      <c r="AT11" s="1" t="str">
        <f>IF(AI11=Err_1,Err_1,IF(AND(NOT(E11=Err_1),'User Input'!AI11=3),IF('User Input'!AT11=blank,Err_1,"OK"),blank))</f>
        <v/>
      </c>
      <c r="AU11" s="130"/>
      <c r="AV11" s="34" t="str">
        <f>IF(E11="OK",IF(AND('User Input'!AI11=1,'User Input'!AG11+'User Input'!AL11&gt;='User Input'!AF11),"OK",IF(AND('User Input'!AI11=2,'User Input'!AG11+'User Input'!AL11+'User Input'!AP11&gt;='User Input'!AF11),"OK",IF(AND('User Input'!AI11=3,'User Input'!AG11+'User Input'!AL11+'User Input'!AP11+'User Input'!AT11&gt;='User Input'!AF11),"OK",Err_1))),blank)</f>
        <v/>
      </c>
      <c r="AW11" s="129"/>
    </row>
    <row r="12" spans="1:49" ht="14.45" x14ac:dyDescent="0.3">
      <c r="A12" s="1" t="str">
        <f>IF(NOT(E12=Err_1),IF('User Input'!A12=blank,Err_1,"OK"),blank)</f>
        <v/>
      </c>
      <c r="B12" s="1" t="str">
        <f>IF(NOT(E12=Err_1),IF('User Input'!B12=blank,Err_1,"OK"),blank)</f>
        <v/>
      </c>
      <c r="C12" s="1" t="str">
        <f>IF(NOT(E12=Err_1),IF('User Input'!C12=blank,Err_1,"OK"),blank)</f>
        <v/>
      </c>
      <c r="D12" s="129"/>
      <c r="E12" s="1" t="str">
        <f>IF('User Input'!E12=blank,Err_1,"OK")</f>
        <v>Error</v>
      </c>
      <c r="F12" s="129"/>
      <c r="G12" s="1" t="str">
        <f>IF(NOT(E12=Err_1),IF('User Input'!G12=blank,Err_1,"OK"),blank)</f>
        <v/>
      </c>
      <c r="H12" s="1" t="str">
        <f>IF(NOT(E12=Err_1),IF('User Input'!H12=blank,Err_1,"OK"),blank)</f>
        <v/>
      </c>
      <c r="I12" s="1" t="str">
        <f>IF(NOT(E12=Err_1),IF('User Input'!I12=blank,Err_1,"OK"),blank)</f>
        <v/>
      </c>
      <c r="J12" s="1" t="str">
        <f>IF(NOT(E12=Err_1),IF('User Input'!J12=blank,Err_1,"OK"),blank)</f>
        <v/>
      </c>
      <c r="K12" s="1" t="str">
        <f>IF(NOT(E12=Err_1),IF('User Input'!K12=blank,Err_1,"OK"),blank)</f>
        <v/>
      </c>
      <c r="L12" s="130"/>
      <c r="M12" s="130"/>
      <c r="N12" s="130"/>
      <c r="O12" s="129"/>
      <c r="P12" s="130"/>
      <c r="Q12" s="130"/>
      <c r="R12" s="130"/>
      <c r="S12" s="130"/>
      <c r="T12" s="1" t="str">
        <f>IF(NOT(E12=Err_1),IF('User Input'!T12&lt;min_fuel,Err_1,"OK"),blank)</f>
        <v/>
      </c>
      <c r="U12" s="129"/>
      <c r="V12" s="130"/>
      <c r="W12" s="130"/>
      <c r="X12" s="130"/>
      <c r="Y12" s="1" t="str">
        <f>IF(NOT(E12=Err_1),IF('User Input'!Y12=blank,Err_1,"OK"),blank)</f>
        <v/>
      </c>
      <c r="Z12" s="1" t="str">
        <f>IF(NOT(E12=Err_1),IF('User Input'!Z12=blank,Err_1,"OK"),blank)</f>
        <v/>
      </c>
      <c r="AA12" s="1" t="str">
        <f>IF(NOT(E12=Err_1),IF('User Input'!AB12=blank,Err_1,"OK"),blank)</f>
        <v/>
      </c>
      <c r="AB12" s="130"/>
      <c r="AC12" s="129"/>
      <c r="AD12" s="1" t="str">
        <f>IF(NOT(E12=Err_1),IF(OR('User Input'!AF12=0,'User Input'!AF12=blank),Err_1,"OK"),blank)</f>
        <v/>
      </c>
      <c r="AE12" s="1" t="str">
        <f>IF(NOT(E12=Err_1),IF(OR('User Input'!AG12=0,'User Input'!AG12=blank),Err_1,"OK"),blank)</f>
        <v/>
      </c>
      <c r="AF12" s="1"/>
      <c r="AG12" s="1" t="str">
        <f>IF(NOT(AF12&lt;&gt;""),IF('User Input'!AG12&lt;2550001,"OK",Err_1),blank)</f>
        <v>OK</v>
      </c>
      <c r="AH12" s="129"/>
      <c r="AI12" s="1" t="str">
        <f>IF(NOT(E12=Err_1),IF('User Input'!AI12=blank,Err_1,"OK"),blank)</f>
        <v/>
      </c>
      <c r="AJ12" s="1" t="str">
        <f>IF(NOT(E12=Err_1),IF('User Input'!AJ12=blank,Err_1,"OK"),blank)</f>
        <v/>
      </c>
      <c r="AK12" s="1" t="str">
        <f>IF(NOT(E12=Err_1),IF('User Input'!AK12=blank,Err_1,"OK"),blank)</f>
        <v/>
      </c>
      <c r="AL12" s="1" t="str">
        <f>IF(NOT(E12=Err_1),IF('User Input'!AL12=blank,Err_1,"OK"),blank)</f>
        <v/>
      </c>
      <c r="AM12" s="130"/>
      <c r="AN12" s="1" t="str">
        <f>IF(AI12=Err_1,Err_1,IF(AND(NOT(E12=Err_1),OR('User Input'!AI12=2,'User Input'!AI12=3)),IF('User Input'!AN12=blank,Err_1,"OK"),blank))</f>
        <v/>
      </c>
      <c r="AO12" s="1" t="str">
        <f>IF(AI12=Err_1,Err_1,IF(AND(NOT(E12=Err_1),OR('User Input'!AI12=2,'User Input'!AI12=3)),IF('User Input'!AO12=blank,Err_1,"OK"),blank))</f>
        <v/>
      </c>
      <c r="AP12" s="1" t="str">
        <f>IF(AI12=Err_1,Err_1,IF(AND(NOT(E12=Err_1),OR('User Input'!AI12=2,'User Input'!AI12=3)),IF('User Input'!AP12=blank,Err_1,"OK"),blank))</f>
        <v/>
      </c>
      <c r="AQ12" s="130"/>
      <c r="AR12" s="1" t="str">
        <f>IF(AI12=Err_1,Err_1,IF(AND(NOT(E12=Err_1),'User Input'!AI12=3),IF('User Input'!AR12=blank,Err_1,"OK"),blank))</f>
        <v/>
      </c>
      <c r="AS12" s="1" t="str">
        <f>IF(AI12=Err_1,Err_1,IF(AND(NOT(E12=Err_1),'User Input'!AI12=3),IF('User Input'!AS12=blank,Err_1,"OK"),blank))</f>
        <v/>
      </c>
      <c r="AT12" s="1" t="str">
        <f>IF(AI12=Err_1,Err_1,IF(AND(NOT(E12=Err_1),'User Input'!AI12=3),IF('User Input'!AT12=blank,Err_1,"OK"),blank))</f>
        <v/>
      </c>
      <c r="AU12" s="130"/>
      <c r="AV12" s="34" t="str">
        <f>IF(E12="OK",IF(AND('User Input'!AI12=1,'User Input'!AG12+'User Input'!AL12&gt;='User Input'!AF12),"OK",IF(AND('User Input'!AI12=2,'User Input'!AG12+'User Input'!AL12+'User Input'!AP12&gt;='User Input'!AF12),"OK",IF(AND('User Input'!AI12=3,'User Input'!AG12+'User Input'!AL12+'User Input'!AP12+'User Input'!AT12&gt;='User Input'!AF12),"OK",Err_1))),blank)</f>
        <v/>
      </c>
      <c r="AW12" s="129"/>
    </row>
    <row r="13" spans="1:49" ht="14.45" x14ac:dyDescent="0.3">
      <c r="A13" s="1" t="str">
        <f>IF(NOT(E13=Err_1),IF('User Input'!A13=blank,Err_1,"OK"),blank)</f>
        <v/>
      </c>
      <c r="B13" s="1" t="str">
        <f>IF(NOT(E13=Err_1),IF('User Input'!B13=blank,Err_1,"OK"),blank)</f>
        <v/>
      </c>
      <c r="C13" s="1" t="str">
        <f>IF(NOT(E13=Err_1),IF('User Input'!C13=blank,Err_1,"OK"),blank)</f>
        <v/>
      </c>
      <c r="D13" s="129"/>
      <c r="E13" s="1" t="str">
        <f>IF('User Input'!E13=blank,Err_1,"OK")</f>
        <v>Error</v>
      </c>
      <c r="F13" s="129"/>
      <c r="G13" s="1" t="str">
        <f>IF(NOT(E13=Err_1),IF('User Input'!G13=blank,Err_1,"OK"),blank)</f>
        <v/>
      </c>
      <c r="H13" s="1" t="str">
        <f>IF(NOT(E13=Err_1),IF('User Input'!H13=blank,Err_1,"OK"),blank)</f>
        <v/>
      </c>
      <c r="I13" s="1" t="str">
        <f>IF(NOT(E13=Err_1),IF('User Input'!I13=blank,Err_1,"OK"),blank)</f>
        <v/>
      </c>
      <c r="J13" s="1" t="str">
        <f>IF(NOT(E13=Err_1),IF('User Input'!J13=blank,Err_1,"OK"),blank)</f>
        <v/>
      </c>
      <c r="K13" s="1" t="str">
        <f>IF(NOT(E13=Err_1),IF('User Input'!K13=blank,Err_1,"OK"),blank)</f>
        <v/>
      </c>
      <c r="L13" s="130"/>
      <c r="M13" s="130"/>
      <c r="N13" s="130"/>
      <c r="O13" s="129"/>
      <c r="P13" s="130"/>
      <c r="Q13" s="130"/>
      <c r="R13" s="130"/>
      <c r="S13" s="130"/>
      <c r="T13" s="1" t="str">
        <f>IF(NOT(E13=Err_1),IF('User Input'!T13&lt;min_fuel,Err_1,"OK"),blank)</f>
        <v/>
      </c>
      <c r="U13" s="129"/>
      <c r="V13" s="130"/>
      <c r="W13" s="130"/>
      <c r="X13" s="130"/>
      <c r="Y13" s="1" t="str">
        <f>IF(NOT(E13=Err_1),IF('User Input'!Y13=blank,Err_1,"OK"),blank)</f>
        <v/>
      </c>
      <c r="Z13" s="1" t="str">
        <f>IF(NOT(E13=Err_1),IF('User Input'!Z13=blank,Err_1,"OK"),blank)</f>
        <v/>
      </c>
      <c r="AA13" s="1" t="str">
        <f>IF(NOT(E13=Err_1),IF('User Input'!AB13=blank,Err_1,"OK"),blank)</f>
        <v/>
      </c>
      <c r="AB13" s="130"/>
      <c r="AC13" s="129"/>
      <c r="AD13" s="1" t="str">
        <f>IF(NOT(E13=Err_1),IF(OR('User Input'!AF13=0,'User Input'!AF13=blank),Err_1,"OK"),blank)</f>
        <v/>
      </c>
      <c r="AE13" s="1" t="str">
        <f>IF(NOT(E13=Err_1),IF(OR('User Input'!AG13=0,'User Input'!AG13=blank),Err_1,"OK"),blank)</f>
        <v/>
      </c>
      <c r="AF13" s="1"/>
      <c r="AG13" s="1" t="str">
        <f>IF(NOT(AF13&lt;&gt;""),IF('User Input'!AG13&lt;2550001,"OK",Err_1),blank)</f>
        <v>OK</v>
      </c>
      <c r="AH13" s="129"/>
      <c r="AI13" s="1" t="str">
        <f>IF(NOT(E13=Err_1),IF('User Input'!AI13=blank,Err_1,"OK"),blank)</f>
        <v/>
      </c>
      <c r="AJ13" s="1" t="str">
        <f>IF(NOT(E13=Err_1),IF('User Input'!AJ13=blank,Err_1,"OK"),blank)</f>
        <v/>
      </c>
      <c r="AK13" s="1" t="str">
        <f>IF(NOT(E13=Err_1),IF('User Input'!AK13=blank,Err_1,"OK"),blank)</f>
        <v/>
      </c>
      <c r="AL13" s="1" t="str">
        <f>IF(NOT(E13=Err_1),IF('User Input'!AL13=blank,Err_1,"OK"),blank)</f>
        <v/>
      </c>
      <c r="AM13" s="130"/>
      <c r="AN13" s="1" t="str">
        <f>IF(AI13=Err_1,Err_1,IF(AND(NOT(E13=Err_1),OR('User Input'!AI13=2,'User Input'!AI13=3)),IF('User Input'!AN13=blank,Err_1,"OK"),blank))</f>
        <v/>
      </c>
      <c r="AO13" s="1" t="str">
        <f>IF(AI13=Err_1,Err_1,IF(AND(NOT(E13=Err_1),OR('User Input'!AI13=2,'User Input'!AI13=3)),IF('User Input'!AO13=blank,Err_1,"OK"),blank))</f>
        <v/>
      </c>
      <c r="AP13" s="1" t="str">
        <f>IF(AI13=Err_1,Err_1,IF(AND(NOT(E13=Err_1),OR('User Input'!AI13=2,'User Input'!AI13=3)),IF('User Input'!AP13=blank,Err_1,"OK"),blank))</f>
        <v/>
      </c>
      <c r="AQ13" s="130"/>
      <c r="AR13" s="1" t="str">
        <f>IF(AI13=Err_1,Err_1,IF(AND(NOT(E13=Err_1),'User Input'!AI13=3),IF('User Input'!AR13=blank,Err_1,"OK"),blank))</f>
        <v/>
      </c>
      <c r="AS13" s="1" t="str">
        <f>IF(AI13=Err_1,Err_1,IF(AND(NOT(E13=Err_1),'User Input'!AI13=3),IF('User Input'!AS13=blank,Err_1,"OK"),blank))</f>
        <v/>
      </c>
      <c r="AT13" s="1" t="str">
        <f>IF(AI13=Err_1,Err_1,IF(AND(NOT(E13=Err_1),'User Input'!AI13=3),IF('User Input'!AT13=blank,Err_1,"OK"),blank))</f>
        <v/>
      </c>
      <c r="AU13" s="130"/>
      <c r="AV13" s="34" t="str">
        <f>IF(E13="OK",IF(AND('User Input'!AI13=1,'User Input'!AG13+'User Input'!AL13&gt;='User Input'!AF13),"OK",IF(AND('User Input'!AI13=2,'User Input'!AG13+'User Input'!AL13+'User Input'!AP13&gt;='User Input'!AF13),"OK",IF(AND('User Input'!AI13=3,'User Input'!AG13+'User Input'!AL13+'User Input'!AP13+'User Input'!AT13&gt;='User Input'!AF13),"OK",Err_1))),blank)</f>
        <v/>
      </c>
      <c r="AW13" s="129"/>
    </row>
    <row r="14" spans="1:49" ht="14.45" x14ac:dyDescent="0.3">
      <c r="A14" s="1" t="str">
        <f>IF(NOT(E14=Err_1),IF('User Input'!A14=blank,Err_1,"OK"),blank)</f>
        <v/>
      </c>
      <c r="B14" s="1" t="str">
        <f>IF(NOT(E14=Err_1),IF('User Input'!B14=blank,Err_1,"OK"),blank)</f>
        <v/>
      </c>
      <c r="C14" s="1" t="str">
        <f>IF(NOT(E14=Err_1),IF('User Input'!C14=blank,Err_1,"OK"),blank)</f>
        <v/>
      </c>
      <c r="D14" s="129"/>
      <c r="E14" s="1" t="str">
        <f>IF('User Input'!E14=blank,Err_1,"OK")</f>
        <v>Error</v>
      </c>
      <c r="F14" s="129"/>
      <c r="G14" s="1" t="str">
        <f>IF(NOT(E14=Err_1),IF('User Input'!G14=blank,Err_1,"OK"),blank)</f>
        <v/>
      </c>
      <c r="H14" s="1" t="str">
        <f>IF(NOT(E14=Err_1),IF('User Input'!H14=blank,Err_1,"OK"),blank)</f>
        <v/>
      </c>
      <c r="I14" s="1" t="str">
        <f>IF(NOT(E14=Err_1),IF('User Input'!I14=blank,Err_1,"OK"),blank)</f>
        <v/>
      </c>
      <c r="J14" s="1" t="str">
        <f>IF(NOT(E14=Err_1),IF('User Input'!J14=blank,Err_1,"OK"),blank)</f>
        <v/>
      </c>
      <c r="K14" s="1" t="str">
        <f>IF(NOT(E14=Err_1),IF('User Input'!K14=blank,Err_1,"OK"),blank)</f>
        <v/>
      </c>
      <c r="L14" s="130"/>
      <c r="M14" s="130"/>
      <c r="N14" s="130"/>
      <c r="O14" s="129"/>
      <c r="P14" s="130"/>
      <c r="Q14" s="130"/>
      <c r="R14" s="130"/>
      <c r="S14" s="130"/>
      <c r="T14" s="1" t="str">
        <f>IF(NOT(E14=Err_1),IF('User Input'!T14&lt;min_fuel,Err_1,"OK"),blank)</f>
        <v/>
      </c>
      <c r="U14" s="129"/>
      <c r="V14" s="130"/>
      <c r="W14" s="130"/>
      <c r="X14" s="130"/>
      <c r="Y14" s="1" t="str">
        <f>IF(NOT(E14=Err_1),IF('User Input'!Y14=blank,Err_1,"OK"),blank)</f>
        <v/>
      </c>
      <c r="Z14" s="1" t="str">
        <f>IF(NOT(E14=Err_1),IF('User Input'!Z14=blank,Err_1,"OK"),blank)</f>
        <v/>
      </c>
      <c r="AA14" s="1" t="str">
        <f>IF(NOT(E14=Err_1),IF('User Input'!AB14=blank,Err_1,"OK"),blank)</f>
        <v/>
      </c>
      <c r="AB14" s="130"/>
      <c r="AC14" s="129"/>
      <c r="AD14" s="1" t="str">
        <f>IF(NOT(E14=Err_1),IF(OR('User Input'!AF14=0,'User Input'!AF14=blank),Err_1,"OK"),blank)</f>
        <v/>
      </c>
      <c r="AE14" s="1" t="str">
        <f>IF(NOT(E14=Err_1),IF(OR('User Input'!AG14=0,'User Input'!AG14=blank),Err_1,"OK"),blank)</f>
        <v/>
      </c>
      <c r="AF14" s="1"/>
      <c r="AG14" s="1" t="str">
        <f>IF(NOT(AF14&lt;&gt;""),IF('User Input'!AG14&lt;2550001,"OK",Err_1),blank)</f>
        <v>OK</v>
      </c>
      <c r="AH14" s="129"/>
      <c r="AI14" s="1" t="str">
        <f>IF(NOT(E14=Err_1),IF('User Input'!AI14=blank,Err_1,"OK"),blank)</f>
        <v/>
      </c>
      <c r="AJ14" s="1" t="str">
        <f>IF(NOT(E14=Err_1),IF('User Input'!AJ14=blank,Err_1,"OK"),blank)</f>
        <v/>
      </c>
      <c r="AK14" s="1" t="str">
        <f>IF(NOT(E14=Err_1),IF('User Input'!AK14=blank,Err_1,"OK"),blank)</f>
        <v/>
      </c>
      <c r="AL14" s="1" t="str">
        <f>IF(NOT(E14=Err_1),IF('User Input'!AL14=blank,Err_1,"OK"),blank)</f>
        <v/>
      </c>
      <c r="AM14" s="130"/>
      <c r="AN14" s="1" t="str">
        <f>IF(AI14=Err_1,Err_1,IF(AND(NOT(E14=Err_1),OR('User Input'!AI14=2,'User Input'!AI14=3)),IF('User Input'!AN14=blank,Err_1,"OK"),blank))</f>
        <v/>
      </c>
      <c r="AO14" s="1" t="str">
        <f>IF(AI14=Err_1,Err_1,IF(AND(NOT(E14=Err_1),OR('User Input'!AI14=2,'User Input'!AI14=3)),IF('User Input'!AO14=blank,Err_1,"OK"),blank))</f>
        <v/>
      </c>
      <c r="AP14" s="1" t="str">
        <f>IF(AI14=Err_1,Err_1,IF(AND(NOT(E14=Err_1),OR('User Input'!AI14=2,'User Input'!AI14=3)),IF('User Input'!AP14=blank,Err_1,"OK"),blank))</f>
        <v/>
      </c>
      <c r="AQ14" s="130"/>
      <c r="AR14" s="1" t="str">
        <f>IF(AI14=Err_1,Err_1,IF(AND(NOT(E14=Err_1),'User Input'!AI14=3),IF('User Input'!AR14=blank,Err_1,"OK"),blank))</f>
        <v/>
      </c>
      <c r="AS14" s="1" t="str">
        <f>IF(AI14=Err_1,Err_1,IF(AND(NOT(E14=Err_1),'User Input'!AI14=3),IF('User Input'!AS14=blank,Err_1,"OK"),blank))</f>
        <v/>
      </c>
      <c r="AT14" s="1" t="str">
        <f>IF(AI14=Err_1,Err_1,IF(AND(NOT(E14=Err_1),'User Input'!AI14=3),IF('User Input'!AT14=blank,Err_1,"OK"),blank))</f>
        <v/>
      </c>
      <c r="AU14" s="130"/>
      <c r="AV14" s="34" t="str">
        <f>IF(E14="OK",IF(AND('User Input'!AI14=1,'User Input'!AG14+'User Input'!AL14&gt;='User Input'!AF14),"OK",IF(AND('User Input'!AI14=2,'User Input'!AG14+'User Input'!AL14+'User Input'!AP14&gt;='User Input'!AF14),"OK",IF(AND('User Input'!AI14=3,'User Input'!AG14+'User Input'!AL14+'User Input'!AP14+'User Input'!AT14&gt;='User Input'!AF14),"OK",Err_1))),blank)</f>
        <v/>
      </c>
      <c r="AW14" s="129"/>
    </row>
    <row r="15" spans="1:49" ht="14.45" x14ac:dyDescent="0.3">
      <c r="A15" s="1" t="str">
        <f>IF(NOT(E15=Err_1),IF('User Input'!A15=blank,Err_1,"OK"),blank)</f>
        <v/>
      </c>
      <c r="B15" s="1" t="str">
        <f>IF(NOT(E15=Err_1),IF('User Input'!B15=blank,Err_1,"OK"),blank)</f>
        <v/>
      </c>
      <c r="C15" s="1" t="str">
        <f>IF(NOT(E15=Err_1),IF('User Input'!C15=blank,Err_1,"OK"),blank)</f>
        <v/>
      </c>
      <c r="D15" s="129"/>
      <c r="E15" s="1" t="str">
        <f>IF('User Input'!E15=blank,Err_1,"OK")</f>
        <v>Error</v>
      </c>
      <c r="F15" s="129"/>
      <c r="G15" s="1" t="str">
        <f>IF(NOT(E15=Err_1),IF('User Input'!G15=blank,Err_1,"OK"),blank)</f>
        <v/>
      </c>
      <c r="H15" s="1" t="str">
        <f>IF(NOT(E15=Err_1),IF('User Input'!H15=blank,Err_1,"OK"),blank)</f>
        <v/>
      </c>
      <c r="I15" s="1" t="str">
        <f>IF(NOT(E15=Err_1),IF('User Input'!I15=blank,Err_1,"OK"),blank)</f>
        <v/>
      </c>
      <c r="J15" s="1" t="str">
        <f>IF(NOT(E15=Err_1),IF('User Input'!J15=blank,Err_1,"OK"),blank)</f>
        <v/>
      </c>
      <c r="K15" s="1" t="str">
        <f>IF(NOT(E15=Err_1),IF('User Input'!K15=blank,Err_1,"OK"),blank)</f>
        <v/>
      </c>
      <c r="L15" s="130"/>
      <c r="M15" s="130"/>
      <c r="N15" s="130"/>
      <c r="O15" s="129"/>
      <c r="P15" s="130"/>
      <c r="Q15" s="130"/>
      <c r="R15" s="130"/>
      <c r="S15" s="130"/>
      <c r="T15" s="1" t="str">
        <f>IF(NOT(E15=Err_1),IF('User Input'!T15&lt;min_fuel,Err_1,"OK"),blank)</f>
        <v/>
      </c>
      <c r="U15" s="129"/>
      <c r="V15" s="130"/>
      <c r="W15" s="130"/>
      <c r="X15" s="130"/>
      <c r="Y15" s="1" t="str">
        <f>IF(NOT(E15=Err_1),IF('User Input'!Y15=blank,Err_1,"OK"),blank)</f>
        <v/>
      </c>
      <c r="Z15" s="1" t="str">
        <f>IF(NOT(E15=Err_1),IF('User Input'!Z15=blank,Err_1,"OK"),blank)</f>
        <v/>
      </c>
      <c r="AA15" s="1" t="str">
        <f>IF(NOT(E15=Err_1),IF('User Input'!AB15=blank,Err_1,"OK"),blank)</f>
        <v/>
      </c>
      <c r="AB15" s="130"/>
      <c r="AC15" s="129"/>
      <c r="AD15" s="1" t="str">
        <f>IF(NOT(E15=Err_1),IF(OR('User Input'!AF15=0,'User Input'!AF15=blank),Err_1,"OK"),blank)</f>
        <v/>
      </c>
      <c r="AE15" s="1" t="str">
        <f>IF(NOT(E15=Err_1),IF(OR('User Input'!AG15=0,'User Input'!AG15=blank),Err_1,"OK"),blank)</f>
        <v/>
      </c>
      <c r="AF15" s="1"/>
      <c r="AG15" s="1" t="str">
        <f>IF(NOT(AF15&lt;&gt;""),IF('User Input'!AG15&lt;2550001,"OK",Err_1),blank)</f>
        <v>OK</v>
      </c>
      <c r="AH15" s="129"/>
      <c r="AI15" s="1" t="str">
        <f>IF(NOT(E15=Err_1),IF('User Input'!AI15=blank,Err_1,"OK"),blank)</f>
        <v/>
      </c>
      <c r="AJ15" s="1" t="str">
        <f>IF(NOT(E15=Err_1),IF('User Input'!AJ15=blank,Err_1,"OK"),blank)</f>
        <v/>
      </c>
      <c r="AK15" s="1" t="str">
        <f>IF(NOT(E15=Err_1),IF('User Input'!AK15=blank,Err_1,"OK"),blank)</f>
        <v/>
      </c>
      <c r="AL15" s="1" t="str">
        <f>IF(NOT(E15=Err_1),IF('User Input'!AL15=blank,Err_1,"OK"),blank)</f>
        <v/>
      </c>
      <c r="AM15" s="130"/>
      <c r="AN15" s="1" t="str">
        <f>IF(AI15=Err_1,Err_1,IF(AND(NOT(E15=Err_1),OR('User Input'!AI15=2,'User Input'!AI15=3)),IF('User Input'!AN15=blank,Err_1,"OK"),blank))</f>
        <v/>
      </c>
      <c r="AO15" s="1" t="str">
        <f>IF(AI15=Err_1,Err_1,IF(AND(NOT(E15=Err_1),OR('User Input'!AI15=2,'User Input'!AI15=3)),IF('User Input'!AO15=blank,Err_1,"OK"),blank))</f>
        <v/>
      </c>
      <c r="AP15" s="1" t="str">
        <f>IF(AI15=Err_1,Err_1,IF(AND(NOT(E15=Err_1),OR('User Input'!AI15=2,'User Input'!AI15=3)),IF('User Input'!AP15=blank,Err_1,"OK"),blank))</f>
        <v/>
      </c>
      <c r="AQ15" s="130"/>
      <c r="AR15" s="1" t="str">
        <f>IF(AI15=Err_1,Err_1,IF(AND(NOT(E15=Err_1),'User Input'!AI15=3),IF('User Input'!AR15=blank,Err_1,"OK"),blank))</f>
        <v/>
      </c>
      <c r="AS15" s="1" t="str">
        <f>IF(AI15=Err_1,Err_1,IF(AND(NOT(E15=Err_1),'User Input'!AI15=3),IF('User Input'!AS15=blank,Err_1,"OK"),blank))</f>
        <v/>
      </c>
      <c r="AT15" s="1" t="str">
        <f>IF(AI15=Err_1,Err_1,IF(AND(NOT(E15=Err_1),'User Input'!AI15=3),IF('User Input'!AT15=blank,Err_1,"OK"),blank))</f>
        <v/>
      </c>
      <c r="AU15" s="130"/>
      <c r="AV15" s="34" t="str">
        <f>IF(E15="OK",IF(AND('User Input'!AI15=1,'User Input'!AG15+'User Input'!AL15&gt;='User Input'!AF15),"OK",IF(AND('User Input'!AI15=2,'User Input'!AG15+'User Input'!AL15+'User Input'!AP15&gt;='User Input'!AF15),"OK",IF(AND('User Input'!AI15=3,'User Input'!AG15+'User Input'!AL15+'User Input'!AP15+'User Input'!AT15&gt;='User Input'!AF15),"OK",Err_1))),blank)</f>
        <v/>
      </c>
      <c r="AW15" s="129"/>
    </row>
    <row r="16" spans="1:49" ht="14.45" x14ac:dyDescent="0.3">
      <c r="A16" s="1" t="str">
        <f>IF(NOT(E16=Err_1),IF('User Input'!A16=blank,Err_1,"OK"),blank)</f>
        <v/>
      </c>
      <c r="B16" s="1" t="str">
        <f>IF(NOT(E16=Err_1),IF('User Input'!B16=blank,Err_1,"OK"),blank)</f>
        <v/>
      </c>
      <c r="C16" s="1" t="str">
        <f>IF(NOT(E16=Err_1),IF('User Input'!C16=blank,Err_1,"OK"),blank)</f>
        <v/>
      </c>
      <c r="D16" s="129"/>
      <c r="E16" s="1" t="str">
        <f>IF('User Input'!E16=blank,Err_1,"OK")</f>
        <v>Error</v>
      </c>
      <c r="F16" s="129"/>
      <c r="G16" s="1" t="str">
        <f>IF(NOT(E16=Err_1),IF('User Input'!G16=blank,Err_1,"OK"),blank)</f>
        <v/>
      </c>
      <c r="H16" s="1" t="str">
        <f>IF(NOT(E16=Err_1),IF('User Input'!H16=blank,Err_1,"OK"),blank)</f>
        <v/>
      </c>
      <c r="I16" s="1" t="str">
        <f>IF(NOT(E16=Err_1),IF('User Input'!I16=blank,Err_1,"OK"),blank)</f>
        <v/>
      </c>
      <c r="J16" s="1" t="str">
        <f>IF(NOT(E16=Err_1),IF('User Input'!J16=blank,Err_1,"OK"),blank)</f>
        <v/>
      </c>
      <c r="K16" s="1" t="str">
        <f>IF(NOT(E16=Err_1),IF('User Input'!K16=blank,Err_1,"OK"),blank)</f>
        <v/>
      </c>
      <c r="L16" s="130"/>
      <c r="M16" s="130"/>
      <c r="N16" s="130"/>
      <c r="O16" s="129"/>
      <c r="P16" s="130"/>
      <c r="Q16" s="130"/>
      <c r="R16" s="130"/>
      <c r="S16" s="130"/>
      <c r="T16" s="1" t="str">
        <f>IF(NOT(E16=Err_1),IF('User Input'!T16&lt;min_fuel,Err_1,"OK"),blank)</f>
        <v/>
      </c>
      <c r="U16" s="129"/>
      <c r="V16" s="130"/>
      <c r="W16" s="130"/>
      <c r="X16" s="130"/>
      <c r="Y16" s="1" t="str">
        <f>IF(NOT(E16=Err_1),IF('User Input'!Y16=blank,Err_1,"OK"),blank)</f>
        <v/>
      </c>
      <c r="Z16" s="1" t="str">
        <f>IF(NOT(E16=Err_1),IF('User Input'!Z16=blank,Err_1,"OK"),blank)</f>
        <v/>
      </c>
      <c r="AA16" s="1" t="str">
        <f>IF(NOT(E16=Err_1),IF('User Input'!AB16=blank,Err_1,"OK"),blank)</f>
        <v/>
      </c>
      <c r="AB16" s="130"/>
      <c r="AC16" s="129"/>
      <c r="AD16" s="1" t="str">
        <f>IF(NOT(E16=Err_1),IF(OR('User Input'!AF16=0,'User Input'!AF16=blank),Err_1,"OK"),blank)</f>
        <v/>
      </c>
      <c r="AE16" s="1" t="str">
        <f>IF(NOT(E16=Err_1),IF(OR('User Input'!AG16=0,'User Input'!AG16=blank),Err_1,"OK"),blank)</f>
        <v/>
      </c>
      <c r="AF16" s="1"/>
      <c r="AG16" s="1" t="str">
        <f>IF(NOT(AF16&lt;&gt;""),IF('User Input'!AG16&lt;2550001,"OK",Err_1),blank)</f>
        <v>OK</v>
      </c>
      <c r="AH16" s="129"/>
      <c r="AI16" s="1" t="str">
        <f>IF(NOT(E16=Err_1),IF('User Input'!AI16=blank,Err_1,"OK"),blank)</f>
        <v/>
      </c>
      <c r="AJ16" s="1" t="str">
        <f>IF(NOT(E16=Err_1),IF('User Input'!AJ16=blank,Err_1,"OK"),blank)</f>
        <v/>
      </c>
      <c r="AK16" s="1" t="str">
        <f>IF(NOT(E16=Err_1),IF('User Input'!AK16=blank,Err_1,"OK"),blank)</f>
        <v/>
      </c>
      <c r="AL16" s="1" t="str">
        <f>IF(NOT(E16=Err_1),IF('User Input'!AL16=blank,Err_1,"OK"),blank)</f>
        <v/>
      </c>
      <c r="AM16" s="130"/>
      <c r="AN16" s="1" t="str">
        <f>IF(AI16=Err_1,Err_1,IF(AND(NOT(E16=Err_1),OR('User Input'!AI16=2,'User Input'!AI16=3)),IF('User Input'!AN16=blank,Err_1,"OK"),blank))</f>
        <v/>
      </c>
      <c r="AO16" s="1" t="str">
        <f>IF(AI16=Err_1,Err_1,IF(AND(NOT(E16=Err_1),OR('User Input'!AI16=2,'User Input'!AI16=3)),IF('User Input'!AO16=blank,Err_1,"OK"),blank))</f>
        <v/>
      </c>
      <c r="AP16" s="1" t="str">
        <f>IF(AI16=Err_1,Err_1,IF(AND(NOT(E16=Err_1),OR('User Input'!AI16=2,'User Input'!AI16=3)),IF('User Input'!AP16=blank,Err_1,"OK"),blank))</f>
        <v/>
      </c>
      <c r="AQ16" s="130"/>
      <c r="AR16" s="1" t="str">
        <f>IF(AI16=Err_1,Err_1,IF(AND(NOT(E16=Err_1),'User Input'!AI16=3),IF('User Input'!AR16=blank,Err_1,"OK"),blank))</f>
        <v/>
      </c>
      <c r="AS16" s="1" t="str">
        <f>IF(AI16=Err_1,Err_1,IF(AND(NOT(E16=Err_1),'User Input'!AI16=3),IF('User Input'!AS16=blank,Err_1,"OK"),blank))</f>
        <v/>
      </c>
      <c r="AT16" s="1" t="str">
        <f>IF(AI16=Err_1,Err_1,IF(AND(NOT(E16=Err_1),'User Input'!AI16=3),IF('User Input'!AT16=blank,Err_1,"OK"),blank))</f>
        <v/>
      </c>
      <c r="AU16" s="130"/>
      <c r="AV16" s="34" t="str">
        <f>IF(E16="OK",IF(AND('User Input'!AI16=1,'User Input'!AG16+'User Input'!AL16&gt;='User Input'!AF16),"OK",IF(AND('User Input'!AI16=2,'User Input'!AG16+'User Input'!AL16+'User Input'!AP16&gt;='User Input'!AF16),"OK",IF(AND('User Input'!AI16=3,'User Input'!AG16+'User Input'!AL16+'User Input'!AP16+'User Input'!AT16&gt;='User Input'!AF16),"OK",Err_1))),blank)</f>
        <v/>
      </c>
      <c r="AW16" s="129"/>
    </row>
    <row r="17" spans="1:51" ht="14.45" x14ac:dyDescent="0.3">
      <c r="A17" s="1" t="str">
        <f>IF(NOT(E17=Err_1),IF('User Input'!A17=blank,Err_1,"OK"),blank)</f>
        <v/>
      </c>
      <c r="B17" s="1" t="str">
        <f>IF(NOT(E17=Err_1),IF('User Input'!B17=blank,Err_1,"OK"),blank)</f>
        <v/>
      </c>
      <c r="C17" s="1" t="str">
        <f>IF(NOT(E17=Err_1),IF('User Input'!C17=blank,Err_1,"OK"),blank)</f>
        <v/>
      </c>
      <c r="D17" s="129"/>
      <c r="E17" s="1" t="str">
        <f>IF('User Input'!E17=blank,Err_1,"OK")</f>
        <v>Error</v>
      </c>
      <c r="F17" s="129"/>
      <c r="G17" s="1" t="str">
        <f>IF(NOT(E17=Err_1),IF('User Input'!G17=blank,Err_1,"OK"),blank)</f>
        <v/>
      </c>
      <c r="H17" s="1" t="str">
        <f>IF(NOT(E17=Err_1),IF('User Input'!H17=blank,Err_1,"OK"),blank)</f>
        <v/>
      </c>
      <c r="I17" s="1" t="str">
        <f>IF(NOT(E17=Err_1),IF('User Input'!I17=blank,Err_1,"OK"),blank)</f>
        <v/>
      </c>
      <c r="J17" s="1" t="str">
        <f>IF(NOT(E17=Err_1),IF('User Input'!J17=blank,Err_1,"OK"),blank)</f>
        <v/>
      </c>
      <c r="K17" s="1" t="str">
        <f>IF(NOT(E17=Err_1),IF('User Input'!K17=blank,Err_1,"OK"),blank)</f>
        <v/>
      </c>
      <c r="L17" s="130"/>
      <c r="M17" s="130"/>
      <c r="N17" s="130"/>
      <c r="O17" s="129"/>
      <c r="P17" s="130"/>
      <c r="Q17" s="130"/>
      <c r="R17" s="130"/>
      <c r="S17" s="130"/>
      <c r="T17" s="1" t="str">
        <f>IF(NOT(E17=Err_1),IF('User Input'!T17&lt;min_fuel,Err_1,"OK"),blank)</f>
        <v/>
      </c>
      <c r="U17" s="129"/>
      <c r="V17" s="130"/>
      <c r="W17" s="130"/>
      <c r="X17" s="130"/>
      <c r="Y17" s="1" t="str">
        <f>IF(NOT(E17=Err_1),IF('User Input'!Y17=blank,Err_1,"OK"),blank)</f>
        <v/>
      </c>
      <c r="Z17" s="1" t="str">
        <f>IF(NOT(E17=Err_1),IF('User Input'!Z17=blank,Err_1,"OK"),blank)</f>
        <v/>
      </c>
      <c r="AA17" s="1" t="str">
        <f>IF(NOT(E17=Err_1),IF('User Input'!AB17=blank,Err_1,"OK"),blank)</f>
        <v/>
      </c>
      <c r="AB17" s="130"/>
      <c r="AC17" s="129"/>
      <c r="AD17" s="1" t="str">
        <f>IF(NOT(E17=Err_1),IF(OR('User Input'!AF17=0,'User Input'!AF17=blank),Err_1,"OK"),blank)</f>
        <v/>
      </c>
      <c r="AE17" s="1" t="str">
        <f>IF(NOT(E17=Err_1),IF(OR('User Input'!AG17=0,'User Input'!AG17=blank),Err_1,"OK"),blank)</f>
        <v/>
      </c>
      <c r="AF17" s="1"/>
      <c r="AG17" s="1" t="str">
        <f>IF(NOT(AF17&lt;&gt;""),IF('User Input'!AG17&lt;2550001,"OK",Err_1),blank)</f>
        <v>OK</v>
      </c>
      <c r="AH17" s="129"/>
      <c r="AI17" s="1" t="str">
        <f>IF(NOT(E17=Err_1),IF('User Input'!AI17=blank,Err_1,"OK"),blank)</f>
        <v/>
      </c>
      <c r="AJ17" s="1" t="str">
        <f>IF(NOT(E17=Err_1),IF('User Input'!AJ17=blank,Err_1,"OK"),blank)</f>
        <v/>
      </c>
      <c r="AK17" s="1" t="str">
        <f>IF(NOT(E17=Err_1),IF('User Input'!AK17=blank,Err_1,"OK"),blank)</f>
        <v/>
      </c>
      <c r="AL17" s="1" t="str">
        <f>IF(NOT(E17=Err_1),IF('User Input'!AL17=blank,Err_1,"OK"),blank)</f>
        <v/>
      </c>
      <c r="AM17" s="130"/>
      <c r="AN17" s="1" t="str">
        <f>IF(AI17=Err_1,Err_1,IF(AND(NOT(E17=Err_1),OR('User Input'!AI17=2,'User Input'!AI17=3)),IF('User Input'!AN17=blank,Err_1,"OK"),blank))</f>
        <v/>
      </c>
      <c r="AO17" s="1" t="str">
        <f>IF(AI17=Err_1,Err_1,IF(AND(NOT(E17=Err_1),OR('User Input'!AI17=2,'User Input'!AI17=3)),IF('User Input'!AO17=blank,Err_1,"OK"),blank))</f>
        <v/>
      </c>
      <c r="AP17" s="1" t="str">
        <f>IF(AI17=Err_1,Err_1,IF(AND(NOT(E17=Err_1),OR('User Input'!AI17=2,'User Input'!AI17=3)),IF('User Input'!AP17=blank,Err_1,"OK"),blank))</f>
        <v/>
      </c>
      <c r="AQ17" s="130"/>
      <c r="AR17" s="1" t="str">
        <f>IF(AI17=Err_1,Err_1,IF(AND(NOT(E17=Err_1),'User Input'!AI17=3),IF('User Input'!AR17=blank,Err_1,"OK"),blank))</f>
        <v/>
      </c>
      <c r="AS17" s="1" t="str">
        <f>IF(AI17=Err_1,Err_1,IF(AND(NOT(E17=Err_1),'User Input'!AI17=3),IF('User Input'!AS17=blank,Err_1,"OK"),blank))</f>
        <v/>
      </c>
      <c r="AT17" s="1" t="str">
        <f>IF(AI17=Err_1,Err_1,IF(AND(NOT(E17=Err_1),'User Input'!AI17=3),IF('User Input'!AT17=blank,Err_1,"OK"),blank))</f>
        <v/>
      </c>
      <c r="AU17" s="130"/>
      <c r="AV17" s="34" t="str">
        <f>IF(E17="OK",IF(AND('User Input'!AI17=1,'User Input'!AG17+'User Input'!AL17&gt;='User Input'!AF17),"OK",IF(AND('User Input'!AI17=2,'User Input'!AG17+'User Input'!AL17+'User Input'!AP17&gt;='User Input'!AF17),"OK",IF(AND('User Input'!AI17=3,'User Input'!AG17+'User Input'!AL17+'User Input'!AP17+'User Input'!AT17&gt;='User Input'!AF17),"OK",Err_1))),blank)</f>
        <v/>
      </c>
      <c r="AW17" s="129"/>
    </row>
    <row r="18" spans="1:51" ht="14.45" x14ac:dyDescent="0.3">
      <c r="A18" s="1" t="str">
        <f>IF(NOT(E18=Err_1),IF('User Input'!A18=blank,Err_1,"OK"),blank)</f>
        <v/>
      </c>
      <c r="B18" s="1" t="str">
        <f>IF(NOT(E18=Err_1),IF('User Input'!B18=blank,Err_1,"OK"),blank)</f>
        <v/>
      </c>
      <c r="C18" s="1" t="str">
        <f>IF(NOT(E18=Err_1),IF('User Input'!C18=blank,Err_1,"OK"),blank)</f>
        <v/>
      </c>
      <c r="D18" s="129"/>
      <c r="E18" s="1" t="str">
        <f>IF('User Input'!E18=blank,Err_1,"OK")</f>
        <v>Error</v>
      </c>
      <c r="F18" s="129"/>
      <c r="G18" s="1" t="str">
        <f>IF(NOT(E18=Err_1),IF('User Input'!G18=blank,Err_1,"OK"),blank)</f>
        <v/>
      </c>
      <c r="H18" s="1" t="str">
        <f>IF(NOT(E18=Err_1),IF('User Input'!H18=blank,Err_1,"OK"),blank)</f>
        <v/>
      </c>
      <c r="I18" s="1" t="str">
        <f>IF(NOT(E18=Err_1),IF('User Input'!I18=blank,Err_1,"OK"),blank)</f>
        <v/>
      </c>
      <c r="J18" s="1" t="str">
        <f>IF(NOT(E18=Err_1),IF('User Input'!J18=blank,Err_1,"OK"),blank)</f>
        <v/>
      </c>
      <c r="K18" s="1" t="str">
        <f>IF(NOT(E18=Err_1),IF('User Input'!K18=blank,Err_1,"OK"),blank)</f>
        <v/>
      </c>
      <c r="L18" s="130"/>
      <c r="M18" s="130"/>
      <c r="N18" s="130"/>
      <c r="O18" s="129"/>
      <c r="P18" s="130"/>
      <c r="Q18" s="130"/>
      <c r="R18" s="130"/>
      <c r="S18" s="130"/>
      <c r="T18" s="1" t="str">
        <f>IF(NOT(E18=Err_1),IF('User Input'!T18&lt;min_fuel,Err_1,"OK"),blank)</f>
        <v/>
      </c>
      <c r="U18" s="129"/>
      <c r="V18" s="130"/>
      <c r="W18" s="130"/>
      <c r="X18" s="130"/>
      <c r="Y18" s="1" t="str">
        <f>IF(NOT(E18=Err_1),IF('User Input'!Y18=blank,Err_1,"OK"),blank)</f>
        <v/>
      </c>
      <c r="Z18" s="1" t="str">
        <f>IF(NOT(E18=Err_1),IF('User Input'!Z18=blank,Err_1,"OK"),blank)</f>
        <v/>
      </c>
      <c r="AA18" s="1" t="str">
        <f>IF(NOT(E18=Err_1),IF('User Input'!AB18=blank,Err_1,"OK"),blank)</f>
        <v/>
      </c>
      <c r="AB18" s="130"/>
      <c r="AC18" s="129"/>
      <c r="AD18" s="1" t="str">
        <f>IF(NOT(E18=Err_1),IF(OR('User Input'!AF18=0,'User Input'!AF18=blank),Err_1,"OK"),blank)</f>
        <v/>
      </c>
      <c r="AE18" s="1" t="str">
        <f>IF(NOT(E18=Err_1),IF(OR('User Input'!AG18=0,'User Input'!AG18=blank),Err_1,"OK"),blank)</f>
        <v/>
      </c>
      <c r="AF18" s="1"/>
      <c r="AG18" s="1" t="str">
        <f>IF(NOT(AF18&lt;&gt;""),IF('User Input'!AG18&lt;2550001,"OK",Err_1),blank)</f>
        <v>OK</v>
      </c>
      <c r="AH18" s="129"/>
      <c r="AI18" s="1" t="str">
        <f>IF(NOT(E18=Err_1),IF('User Input'!AI18=blank,Err_1,"OK"),blank)</f>
        <v/>
      </c>
      <c r="AJ18" s="1" t="str">
        <f>IF(NOT(E18=Err_1),IF('User Input'!AJ18=blank,Err_1,"OK"),blank)</f>
        <v/>
      </c>
      <c r="AK18" s="1" t="str">
        <f>IF(NOT(E18=Err_1),IF('User Input'!AK18=blank,Err_1,"OK"),blank)</f>
        <v/>
      </c>
      <c r="AL18" s="1" t="str">
        <f>IF(NOT(E18=Err_1),IF('User Input'!AL18=blank,Err_1,"OK"),blank)</f>
        <v/>
      </c>
      <c r="AM18" s="130"/>
      <c r="AN18" s="1" t="str">
        <f>IF(AI18=Err_1,Err_1,IF(AND(NOT(E18=Err_1),OR('User Input'!AI18=2,'User Input'!AI18=3)),IF('User Input'!AN18=blank,Err_1,"OK"),blank))</f>
        <v/>
      </c>
      <c r="AO18" s="1" t="str">
        <f>IF(AI18=Err_1,Err_1,IF(AND(NOT(E18=Err_1),OR('User Input'!AI18=2,'User Input'!AI18=3)),IF('User Input'!AO18=blank,Err_1,"OK"),blank))</f>
        <v/>
      </c>
      <c r="AP18" s="1" t="str">
        <f>IF(AI18=Err_1,Err_1,IF(AND(NOT(E18=Err_1),OR('User Input'!AI18=2,'User Input'!AI18=3)),IF('User Input'!AP18=blank,Err_1,"OK"),blank))</f>
        <v/>
      </c>
      <c r="AQ18" s="130"/>
      <c r="AR18" s="1" t="str">
        <f>IF(AI18=Err_1,Err_1,IF(AND(NOT(E18=Err_1),'User Input'!AI18=3),IF('User Input'!AR18=blank,Err_1,"OK"),blank))</f>
        <v/>
      </c>
      <c r="AS18" s="1" t="str">
        <f>IF(AI18=Err_1,Err_1,IF(AND(NOT(E18=Err_1),'User Input'!AI18=3),IF('User Input'!AS18=blank,Err_1,"OK"),blank))</f>
        <v/>
      </c>
      <c r="AT18" s="1" t="str">
        <f>IF(AI18=Err_1,Err_1,IF(AND(NOT(E18=Err_1),'User Input'!AI18=3),IF('User Input'!AT18=blank,Err_1,"OK"),blank))</f>
        <v/>
      </c>
      <c r="AU18" s="130"/>
      <c r="AV18" s="34" t="str">
        <f>IF(E18="OK",IF(AND('User Input'!AI18=1,'User Input'!AG18+'User Input'!AL18&gt;='User Input'!AF18),"OK",IF(AND('User Input'!AI18=2,'User Input'!AG18+'User Input'!AL18+'User Input'!AP18&gt;='User Input'!AF18),"OK",IF(AND('User Input'!AI18=3,'User Input'!AG18+'User Input'!AL18+'User Input'!AP18+'User Input'!AT18&gt;='User Input'!AF18),"OK",Err_1))),blank)</f>
        <v/>
      </c>
      <c r="AW18" s="129"/>
    </row>
    <row r="19" spans="1:51" ht="14.45" x14ac:dyDescent="0.3">
      <c r="A19" s="1" t="str">
        <f>IF(NOT(E19=Err_1),IF('User Input'!A19=blank,Err_1,"OK"),blank)</f>
        <v/>
      </c>
      <c r="B19" s="1" t="str">
        <f>IF(NOT(E19=Err_1),IF('User Input'!B19=blank,Err_1,"OK"),blank)</f>
        <v/>
      </c>
      <c r="C19" s="1" t="str">
        <f>IF(NOT(E19=Err_1),IF('User Input'!C19=blank,Err_1,"OK"),blank)</f>
        <v/>
      </c>
      <c r="D19" s="129"/>
      <c r="E19" s="1" t="str">
        <f>IF('User Input'!E19=blank,Err_1,"OK")</f>
        <v>Error</v>
      </c>
      <c r="F19" s="129"/>
      <c r="G19" s="1" t="str">
        <f>IF(NOT(E19=Err_1),IF('User Input'!G19=blank,Err_1,"OK"),blank)</f>
        <v/>
      </c>
      <c r="H19" s="1" t="str">
        <f>IF(NOT(E19=Err_1),IF('User Input'!H19=blank,Err_1,"OK"),blank)</f>
        <v/>
      </c>
      <c r="I19" s="1" t="str">
        <f>IF(NOT(E19=Err_1),IF('User Input'!I19=blank,Err_1,"OK"),blank)</f>
        <v/>
      </c>
      <c r="J19" s="1" t="str">
        <f>IF(NOT(E19=Err_1),IF('User Input'!J19=blank,Err_1,"OK"),blank)</f>
        <v/>
      </c>
      <c r="K19" s="1" t="str">
        <f>IF(NOT(E19=Err_1),IF('User Input'!K19=blank,Err_1,"OK"),blank)</f>
        <v/>
      </c>
      <c r="L19" s="130"/>
      <c r="M19" s="130"/>
      <c r="N19" s="130"/>
      <c r="O19" s="129"/>
      <c r="P19" s="130"/>
      <c r="Q19" s="130"/>
      <c r="R19" s="130"/>
      <c r="S19" s="130"/>
      <c r="T19" s="1" t="str">
        <f>IF(NOT(E19=Err_1),IF('User Input'!T19&lt;min_fuel,Err_1,"OK"),blank)</f>
        <v/>
      </c>
      <c r="U19" s="129"/>
      <c r="V19" s="130"/>
      <c r="W19" s="130"/>
      <c r="X19" s="130"/>
      <c r="Y19" s="1" t="str">
        <f>IF(NOT(E19=Err_1),IF('User Input'!Y19=blank,Err_1,"OK"),blank)</f>
        <v/>
      </c>
      <c r="Z19" s="1" t="str">
        <f>IF(NOT(E19=Err_1),IF('User Input'!Z19=blank,Err_1,"OK"),blank)</f>
        <v/>
      </c>
      <c r="AA19" s="1" t="str">
        <f>IF(NOT(E19=Err_1),IF('User Input'!AB19=blank,Err_1,"OK"),blank)</f>
        <v/>
      </c>
      <c r="AB19" s="130"/>
      <c r="AC19" s="129"/>
      <c r="AD19" s="1" t="str">
        <f>IF(NOT(E19=Err_1),IF(OR('User Input'!AF19=0,'User Input'!AF19=blank),Err_1,"OK"),blank)</f>
        <v/>
      </c>
      <c r="AE19" s="1" t="str">
        <f>IF(NOT(E19=Err_1),IF(OR('User Input'!AG19=0,'User Input'!AG19=blank),Err_1,"OK"),blank)</f>
        <v/>
      </c>
      <c r="AF19" s="1"/>
      <c r="AG19" s="1" t="str">
        <f>IF(NOT(AF19&lt;&gt;""),IF('User Input'!AG19&lt;2550001,"OK",Err_1),blank)</f>
        <v>OK</v>
      </c>
      <c r="AH19" s="129"/>
      <c r="AI19" s="1" t="str">
        <f>IF(NOT(E19=Err_1),IF('User Input'!AI19=blank,Err_1,"OK"),blank)</f>
        <v/>
      </c>
      <c r="AJ19" s="1" t="str">
        <f>IF(NOT(E19=Err_1),IF('User Input'!AJ19=blank,Err_1,"OK"),blank)</f>
        <v/>
      </c>
      <c r="AK19" s="1" t="str">
        <f>IF(NOT(E19=Err_1),IF('User Input'!AK19=blank,Err_1,"OK"),blank)</f>
        <v/>
      </c>
      <c r="AL19" s="1" t="str">
        <f>IF(NOT(E19=Err_1),IF('User Input'!AL19=blank,Err_1,"OK"),blank)</f>
        <v/>
      </c>
      <c r="AM19" s="130"/>
      <c r="AN19" s="1" t="str">
        <f>IF(AI19=Err_1,Err_1,IF(AND(NOT(E19=Err_1),OR('User Input'!AI19=2,'User Input'!AI19=3)),IF('User Input'!AN19=blank,Err_1,"OK"),blank))</f>
        <v/>
      </c>
      <c r="AO19" s="1" t="str">
        <f>IF(AI19=Err_1,Err_1,IF(AND(NOT(E19=Err_1),OR('User Input'!AI19=2,'User Input'!AI19=3)),IF('User Input'!AO19=blank,Err_1,"OK"),blank))</f>
        <v/>
      </c>
      <c r="AP19" s="1" t="str">
        <f>IF(AI19=Err_1,Err_1,IF(AND(NOT(E19=Err_1),OR('User Input'!AI19=2,'User Input'!AI19=3)),IF('User Input'!AP19=blank,Err_1,"OK"),blank))</f>
        <v/>
      </c>
      <c r="AQ19" s="130"/>
      <c r="AR19" s="1" t="str">
        <f>IF(AI19=Err_1,Err_1,IF(AND(NOT(E19=Err_1),'User Input'!AI19=3),IF('User Input'!AR19=blank,Err_1,"OK"),blank))</f>
        <v/>
      </c>
      <c r="AS19" s="1" t="str">
        <f>IF(AI19=Err_1,Err_1,IF(AND(NOT(E19=Err_1),'User Input'!AI19=3),IF('User Input'!AS19=blank,Err_1,"OK"),blank))</f>
        <v/>
      </c>
      <c r="AT19" s="1" t="str">
        <f>IF(AI19=Err_1,Err_1,IF(AND(NOT(E19=Err_1),'User Input'!AI19=3),IF('User Input'!AT19=blank,Err_1,"OK"),blank))</f>
        <v/>
      </c>
      <c r="AU19" s="130"/>
      <c r="AV19" s="34" t="str">
        <f>IF(E19="OK",IF(AND('User Input'!AI19=1,'User Input'!AG19+'User Input'!AL19&gt;='User Input'!AF19),"OK",IF(AND('User Input'!AI19=2,'User Input'!AG19+'User Input'!AL19+'User Input'!AP19&gt;='User Input'!AF19),"OK",IF(AND('User Input'!AI19=3,'User Input'!AG19+'User Input'!AL19+'User Input'!AP19+'User Input'!AT19&gt;='User Input'!AF19),"OK",Err_1))),blank)</f>
        <v/>
      </c>
      <c r="AW19" s="129"/>
    </row>
    <row r="20" spans="1:51" x14ac:dyDescent="0.25">
      <c r="A20" s="1" t="str">
        <f>IF(NOT(E20=Err_1),IF('User Input'!A20=blank,Err_1,"OK"),blank)</f>
        <v/>
      </c>
      <c r="B20" s="1" t="str">
        <f>IF(NOT(E20=Err_1),IF('User Input'!B20=blank,Err_1,"OK"),blank)</f>
        <v/>
      </c>
      <c r="C20" s="1" t="str">
        <f>IF(NOT(E20=Err_1),IF('User Input'!C20=blank,Err_1,"OK"),blank)</f>
        <v/>
      </c>
      <c r="D20" s="129"/>
      <c r="E20" s="1" t="str">
        <f>IF('User Input'!E20=blank,Err_1,"OK")</f>
        <v>Error</v>
      </c>
      <c r="F20" s="129"/>
      <c r="G20" s="1" t="str">
        <f>IF(NOT(E20=Err_1),IF('User Input'!G20=blank,Err_1,"OK"),blank)</f>
        <v/>
      </c>
      <c r="H20" s="1" t="str">
        <f>IF(NOT(E20=Err_1),IF('User Input'!H20=blank,Err_1,"OK"),blank)</f>
        <v/>
      </c>
      <c r="I20" s="1" t="str">
        <f>IF(NOT(E20=Err_1),IF('User Input'!I20=blank,Err_1,"OK"),blank)</f>
        <v/>
      </c>
      <c r="J20" s="1" t="str">
        <f>IF(NOT(E20=Err_1),IF('User Input'!J20=blank,Err_1,"OK"),blank)</f>
        <v/>
      </c>
      <c r="K20" s="1" t="str">
        <f>IF(NOT(E20=Err_1),IF('User Input'!K20=blank,Err_1,"OK"),blank)</f>
        <v/>
      </c>
      <c r="L20" s="130"/>
      <c r="M20" s="130"/>
      <c r="N20" s="130"/>
      <c r="O20" s="129"/>
      <c r="P20" s="130"/>
      <c r="Q20" s="130"/>
      <c r="R20" s="130"/>
      <c r="S20" s="130"/>
      <c r="T20" s="1" t="str">
        <f>IF(NOT(E20=Err_1),IF('User Input'!T20&lt;min_fuel,Err_1,"OK"),blank)</f>
        <v/>
      </c>
      <c r="U20" s="129"/>
      <c r="V20" s="130"/>
      <c r="W20" s="130"/>
      <c r="X20" s="130"/>
      <c r="Y20" s="1" t="str">
        <f>IF(NOT(E20=Err_1),IF('User Input'!Y20=blank,Err_1,"OK"),blank)</f>
        <v/>
      </c>
      <c r="Z20" s="1" t="str">
        <f>IF(NOT(E20=Err_1),IF('User Input'!Z20=blank,Err_1,"OK"),blank)</f>
        <v/>
      </c>
      <c r="AA20" s="1" t="str">
        <f>IF(NOT(E20=Err_1),IF('User Input'!AB20=blank,Err_1,"OK"),blank)</f>
        <v/>
      </c>
      <c r="AB20" s="130"/>
      <c r="AC20" s="129"/>
      <c r="AD20" s="1" t="str">
        <f>IF(NOT(E20=Err_1),IF(OR('User Input'!AF20=0,'User Input'!AF20=blank),Err_1,"OK"),blank)</f>
        <v/>
      </c>
      <c r="AE20" s="1" t="str">
        <f>IF(NOT(E20=Err_1),IF(OR('User Input'!AG20=0,'User Input'!AG20=blank),Err_1,"OK"),blank)</f>
        <v/>
      </c>
      <c r="AF20" s="1"/>
      <c r="AG20" s="1" t="str">
        <f>IF(NOT(AF20&lt;&gt;""),IF('User Input'!AG20&lt;2550001,"OK",Err_1),blank)</f>
        <v>OK</v>
      </c>
      <c r="AH20" s="129"/>
      <c r="AI20" s="1" t="str">
        <f>IF(NOT(E20=Err_1),IF('User Input'!AI20=blank,Err_1,"OK"),blank)</f>
        <v/>
      </c>
      <c r="AJ20" s="1" t="str">
        <f>IF(NOT(E20=Err_1),IF('User Input'!AJ20=blank,Err_1,"OK"),blank)</f>
        <v/>
      </c>
      <c r="AK20" s="1" t="str">
        <f>IF(NOT(E20=Err_1),IF('User Input'!AK20=blank,Err_1,"OK"),blank)</f>
        <v/>
      </c>
      <c r="AL20" s="1" t="str">
        <f>IF(NOT(E20=Err_1),IF('User Input'!AL20=blank,Err_1,"OK"),blank)</f>
        <v/>
      </c>
      <c r="AM20" s="130"/>
      <c r="AN20" s="1" t="str">
        <f>IF(AI20=Err_1,Err_1,IF(AND(NOT(E20=Err_1),OR('User Input'!AI20=2,'User Input'!AI20=3)),IF('User Input'!AN20=blank,Err_1,"OK"),blank))</f>
        <v/>
      </c>
      <c r="AO20" s="1" t="str">
        <f>IF(AI20=Err_1,Err_1,IF(AND(NOT(E20=Err_1),OR('User Input'!AI20=2,'User Input'!AI20=3)),IF('User Input'!AO20=blank,Err_1,"OK"),blank))</f>
        <v/>
      </c>
      <c r="AP20" s="1" t="str">
        <f>IF(AI20=Err_1,Err_1,IF(AND(NOT(E20=Err_1),OR('User Input'!AI20=2,'User Input'!AI20=3)),IF('User Input'!AP20=blank,Err_1,"OK"),blank))</f>
        <v/>
      </c>
      <c r="AQ20" s="130"/>
      <c r="AR20" s="1" t="str">
        <f>IF(AI20=Err_1,Err_1,IF(AND(NOT(E20=Err_1),'User Input'!AI20=3),IF('User Input'!AR20=blank,Err_1,"OK"),blank))</f>
        <v/>
      </c>
      <c r="AS20" s="1" t="str">
        <f>IF(AI20=Err_1,Err_1,IF(AND(NOT(E20=Err_1),'User Input'!AI20=3),IF('User Input'!AS20=blank,Err_1,"OK"),blank))</f>
        <v/>
      </c>
      <c r="AT20" s="1" t="str">
        <f>IF(AI20=Err_1,Err_1,IF(AND(NOT(E20=Err_1),'User Input'!AI20=3),IF('User Input'!AT20=blank,Err_1,"OK"),blank))</f>
        <v/>
      </c>
      <c r="AU20" s="130"/>
      <c r="AV20" s="34" t="str">
        <f>IF(E20="OK",IF(AND('User Input'!AI20=1,'User Input'!AG20+'User Input'!AL20&gt;='User Input'!AF20),"OK",IF(AND('User Input'!AI20=2,'User Input'!AG20+'User Input'!AL20+'User Input'!AP20&gt;='User Input'!AF20),"OK",IF(AND('User Input'!AI20=3,'User Input'!AG20+'User Input'!AL20+'User Input'!AP20+'User Input'!AT20&gt;='User Input'!AF20),"OK",Err_1))),blank)</f>
        <v/>
      </c>
      <c r="AW20" s="129"/>
    </row>
    <row r="21" spans="1:51" x14ac:dyDescent="0.25">
      <c r="A21" s="1" t="str">
        <f>IF(NOT(E21=Err_1),IF('User Input'!A21=blank,Err_1,"OK"),blank)</f>
        <v/>
      </c>
      <c r="B21" s="1" t="str">
        <f>IF(NOT(E21=Err_1),IF('User Input'!B21=blank,Err_1,"OK"),blank)</f>
        <v/>
      </c>
      <c r="C21" s="1" t="str">
        <f>IF(NOT(E21=Err_1),IF('User Input'!C21=blank,Err_1,"OK"),blank)</f>
        <v/>
      </c>
      <c r="D21" s="129"/>
      <c r="E21" s="1" t="str">
        <f>IF('User Input'!E21=blank,Err_1,"OK")</f>
        <v>Error</v>
      </c>
      <c r="F21" s="129"/>
      <c r="G21" s="1" t="str">
        <f>IF(NOT(E21=Err_1),IF('User Input'!G21=blank,Err_1,"OK"),blank)</f>
        <v/>
      </c>
      <c r="H21" s="1" t="str">
        <f>IF(NOT(E21=Err_1),IF('User Input'!H21=blank,Err_1,"OK"),blank)</f>
        <v/>
      </c>
      <c r="I21" s="1" t="str">
        <f>IF(NOT(E21=Err_1),IF('User Input'!I21=blank,Err_1,"OK"),blank)</f>
        <v/>
      </c>
      <c r="J21" s="1" t="str">
        <f>IF(NOT(E21=Err_1),IF('User Input'!J21=blank,Err_1,"OK"),blank)</f>
        <v/>
      </c>
      <c r="K21" s="1" t="str">
        <f>IF(NOT(E21=Err_1),IF('User Input'!K21=blank,Err_1,"OK"),blank)</f>
        <v/>
      </c>
      <c r="L21" s="130"/>
      <c r="M21" s="130"/>
      <c r="N21" s="130"/>
      <c r="O21" s="129"/>
      <c r="P21" s="130"/>
      <c r="Q21" s="130"/>
      <c r="R21" s="130"/>
      <c r="S21" s="130"/>
      <c r="T21" s="1" t="str">
        <f>IF(NOT(E21=Err_1),IF('User Input'!T21&lt;min_fuel,Err_1,"OK"),blank)</f>
        <v/>
      </c>
      <c r="U21" s="129"/>
      <c r="V21" s="130"/>
      <c r="W21" s="130"/>
      <c r="X21" s="130"/>
      <c r="Y21" s="1" t="str">
        <f>IF(NOT(E21=Err_1),IF('User Input'!Y21=blank,Err_1,"OK"),blank)</f>
        <v/>
      </c>
      <c r="Z21" s="1" t="str">
        <f>IF(NOT(E21=Err_1),IF('User Input'!Z21=blank,Err_1,"OK"),blank)</f>
        <v/>
      </c>
      <c r="AA21" s="1" t="str">
        <f>IF(NOT(E21=Err_1),IF('User Input'!AB21=blank,Err_1,"OK"),blank)</f>
        <v/>
      </c>
      <c r="AB21" s="130"/>
      <c r="AC21" s="129"/>
      <c r="AD21" s="1" t="str">
        <f>IF(NOT(E21=Err_1),IF(OR('User Input'!AF21=0,'User Input'!AF21=blank),Err_1,"OK"),blank)</f>
        <v/>
      </c>
      <c r="AE21" s="1" t="str">
        <f>IF(NOT(E21=Err_1),IF(OR('User Input'!AG21=0,'User Input'!AG21=blank),Err_1,"OK"),blank)</f>
        <v/>
      </c>
      <c r="AF21" s="1"/>
      <c r="AG21" s="1" t="str">
        <f>IF(NOT(AF21&lt;&gt;""),IF('User Input'!AG21&lt;2550001,"OK",Err_1),blank)</f>
        <v>OK</v>
      </c>
      <c r="AH21" s="129"/>
      <c r="AI21" s="1" t="str">
        <f>IF(NOT(E21=Err_1),IF('User Input'!AI21=blank,Err_1,"OK"),blank)</f>
        <v/>
      </c>
      <c r="AJ21" s="1" t="str">
        <f>IF(NOT(E21=Err_1),IF('User Input'!AJ21=blank,Err_1,"OK"),blank)</f>
        <v/>
      </c>
      <c r="AK21" s="1" t="str">
        <f>IF(NOT(E21=Err_1),IF('User Input'!AK21=blank,Err_1,"OK"),blank)</f>
        <v/>
      </c>
      <c r="AL21" s="1" t="str">
        <f>IF(NOT(E21=Err_1),IF('User Input'!AL21=blank,Err_1,"OK"),blank)</f>
        <v/>
      </c>
      <c r="AM21" s="130"/>
      <c r="AN21" s="1" t="str">
        <f>IF(AI21=Err_1,Err_1,IF(AND(NOT(E21=Err_1),OR('User Input'!AI21=2,'User Input'!AI21=3)),IF('User Input'!AN21=blank,Err_1,"OK"),blank))</f>
        <v/>
      </c>
      <c r="AO21" s="1" t="str">
        <f>IF(AI21=Err_1,Err_1,IF(AND(NOT(E21=Err_1),OR('User Input'!AI21=2,'User Input'!AI21=3)),IF('User Input'!AO21=blank,Err_1,"OK"),blank))</f>
        <v/>
      </c>
      <c r="AP21" s="1" t="str">
        <f>IF(AI21=Err_1,Err_1,IF(AND(NOT(E21=Err_1),OR('User Input'!AI21=2,'User Input'!AI21=3)),IF('User Input'!AP21=blank,Err_1,"OK"),blank))</f>
        <v/>
      </c>
      <c r="AQ21" s="130"/>
      <c r="AR21" s="1" t="str">
        <f>IF(AI21=Err_1,Err_1,IF(AND(NOT(E21=Err_1),'User Input'!AI21=3),IF('User Input'!AR21=blank,Err_1,"OK"),blank))</f>
        <v/>
      </c>
      <c r="AS21" s="1" t="str">
        <f>IF(AI21=Err_1,Err_1,IF(AND(NOT(E21=Err_1),'User Input'!AI21=3),IF('User Input'!AS21=blank,Err_1,"OK"),blank))</f>
        <v/>
      </c>
      <c r="AT21" s="1" t="str">
        <f>IF(AI21=Err_1,Err_1,IF(AND(NOT(E21=Err_1),'User Input'!AI21=3),IF('User Input'!AT21=blank,Err_1,"OK"),blank))</f>
        <v/>
      </c>
      <c r="AU21" s="130"/>
      <c r="AV21" s="34" t="str">
        <f>IF(E21="OK",IF(AND('User Input'!AI21=1,'User Input'!AG21+'User Input'!AL21&gt;='User Input'!AF21),"OK",IF(AND('User Input'!AI21=2,'User Input'!AG21+'User Input'!AL21+'User Input'!AP21&gt;='User Input'!AF21),"OK",IF(AND('User Input'!AI21=3,'User Input'!AG21+'User Input'!AL21+'User Input'!AP21+'User Input'!AT21&gt;='User Input'!AF21),"OK",Err_1))),blank)</f>
        <v/>
      </c>
      <c r="AW21" s="129"/>
    </row>
    <row r="22" spans="1:51" x14ac:dyDescent="0.25">
      <c r="A22" s="1" t="str">
        <f>IF(NOT(E22=Err_1),IF('User Input'!A22=blank,Err_1,"OK"),blank)</f>
        <v/>
      </c>
      <c r="B22" s="1" t="str">
        <f>IF(NOT(E22=Err_1),IF('User Input'!B22=blank,Err_1,"OK"),blank)</f>
        <v/>
      </c>
      <c r="C22" s="1" t="str">
        <f>IF(NOT(E22=Err_1),IF('User Input'!C22=blank,Err_1,"OK"),blank)</f>
        <v/>
      </c>
      <c r="D22" s="129"/>
      <c r="E22" s="1" t="str">
        <f>IF('User Input'!E22=blank,Err_1,"OK")</f>
        <v>Error</v>
      </c>
      <c r="F22" s="129"/>
      <c r="G22" s="1" t="str">
        <f>IF(NOT(E22=Err_1),IF('User Input'!G22=blank,Err_1,"OK"),blank)</f>
        <v/>
      </c>
      <c r="H22" s="1" t="str">
        <f>IF(NOT(E22=Err_1),IF('User Input'!H22=blank,Err_1,"OK"),blank)</f>
        <v/>
      </c>
      <c r="I22" s="1" t="str">
        <f>IF(NOT(E22=Err_1),IF('User Input'!I22=blank,Err_1,"OK"),blank)</f>
        <v/>
      </c>
      <c r="J22" s="1" t="str">
        <f>IF(NOT(E22=Err_1),IF('User Input'!J22=blank,Err_1,"OK"),blank)</f>
        <v/>
      </c>
      <c r="K22" s="1" t="str">
        <f>IF(NOT(E22=Err_1),IF('User Input'!K22=blank,Err_1,"OK"),blank)</f>
        <v/>
      </c>
      <c r="L22" s="130"/>
      <c r="M22" s="130"/>
      <c r="N22" s="130"/>
      <c r="O22" s="129"/>
      <c r="P22" s="130"/>
      <c r="Q22" s="130"/>
      <c r="R22" s="130"/>
      <c r="S22" s="130"/>
      <c r="T22" s="1" t="str">
        <f>IF(NOT(E22=Err_1),IF('User Input'!T22&lt;min_fuel,Err_1,"OK"),blank)</f>
        <v/>
      </c>
      <c r="U22" s="129"/>
      <c r="V22" s="130"/>
      <c r="W22" s="130"/>
      <c r="X22" s="130"/>
      <c r="Y22" s="1" t="str">
        <f>IF(NOT(E22=Err_1),IF('User Input'!Y22=blank,Err_1,"OK"),blank)</f>
        <v/>
      </c>
      <c r="Z22" s="1" t="str">
        <f>IF(NOT(E22=Err_1),IF('User Input'!Z22=blank,Err_1,"OK"),blank)</f>
        <v/>
      </c>
      <c r="AA22" s="1" t="str">
        <f>IF(NOT(E22=Err_1),IF('User Input'!AB22=blank,Err_1,"OK"),blank)</f>
        <v/>
      </c>
      <c r="AB22" s="130"/>
      <c r="AC22" s="129"/>
      <c r="AD22" s="1" t="str">
        <f>IF(NOT(E22=Err_1),IF(OR('User Input'!AF22=0,'User Input'!AF22=blank),Err_1,"OK"),blank)</f>
        <v/>
      </c>
      <c r="AE22" s="1" t="str">
        <f>IF(NOT(E22=Err_1),IF(OR('User Input'!AG22=0,'User Input'!AG22=blank),Err_1,"OK"),blank)</f>
        <v/>
      </c>
      <c r="AF22" s="1"/>
      <c r="AG22" s="1" t="str">
        <f>IF(NOT(AF22&lt;&gt;""),IF('User Input'!AG22&lt;2550001,"OK",Err_1),blank)</f>
        <v>OK</v>
      </c>
      <c r="AH22" s="129"/>
      <c r="AI22" s="1" t="str">
        <f>IF(NOT(E22=Err_1),IF('User Input'!AI22=blank,Err_1,"OK"),blank)</f>
        <v/>
      </c>
      <c r="AJ22" s="1" t="str">
        <f>IF(NOT(E22=Err_1),IF('User Input'!AJ22=blank,Err_1,"OK"),blank)</f>
        <v/>
      </c>
      <c r="AK22" s="1" t="str">
        <f>IF(NOT(E22=Err_1),IF('User Input'!AK22=blank,Err_1,"OK"),blank)</f>
        <v/>
      </c>
      <c r="AL22" s="1" t="str">
        <f>IF(NOT(E22=Err_1),IF('User Input'!AL22=blank,Err_1,"OK"),blank)</f>
        <v/>
      </c>
      <c r="AM22" s="130"/>
      <c r="AN22" s="1" t="str">
        <f>IF(AI22=Err_1,Err_1,IF(AND(NOT(E22=Err_1),OR('User Input'!AI22=2,'User Input'!AI22=3)),IF('User Input'!AN22=blank,Err_1,"OK"),blank))</f>
        <v/>
      </c>
      <c r="AO22" s="1" t="str">
        <f>IF(AI22=Err_1,Err_1,IF(AND(NOT(E22=Err_1),OR('User Input'!AI22=2,'User Input'!AI22=3)),IF('User Input'!AO22=blank,Err_1,"OK"),blank))</f>
        <v/>
      </c>
      <c r="AP22" s="1" t="str">
        <f>IF(AI22=Err_1,Err_1,IF(AND(NOT(E22=Err_1),OR('User Input'!AI22=2,'User Input'!AI22=3)),IF('User Input'!AP22=blank,Err_1,"OK"),blank))</f>
        <v/>
      </c>
      <c r="AQ22" s="130"/>
      <c r="AR22" s="1" t="str">
        <f>IF(AI22=Err_1,Err_1,IF(AND(NOT(E22=Err_1),'User Input'!AI22=3),IF('User Input'!AR22=blank,Err_1,"OK"),blank))</f>
        <v/>
      </c>
      <c r="AS22" s="1" t="str">
        <f>IF(AI22=Err_1,Err_1,IF(AND(NOT(E22=Err_1),'User Input'!AI22=3),IF('User Input'!AS22=blank,Err_1,"OK"),blank))</f>
        <v/>
      </c>
      <c r="AT22" s="1" t="str">
        <f>IF(AI22=Err_1,Err_1,IF(AND(NOT(E22=Err_1),'User Input'!AI22=3),IF('User Input'!AT22=blank,Err_1,"OK"),blank))</f>
        <v/>
      </c>
      <c r="AU22" s="130"/>
      <c r="AV22" s="34" t="str">
        <f>IF(E22="OK",IF(AND('User Input'!AI22=1,'User Input'!AG22+'User Input'!AL22&gt;='User Input'!AF22),"OK",IF(AND('User Input'!AI22=2,'User Input'!AG22+'User Input'!AL22+'User Input'!AP22&gt;='User Input'!AF22),"OK",IF(AND('User Input'!AI22=3,'User Input'!AG22+'User Input'!AL22+'User Input'!AP22+'User Input'!AT22&gt;='User Input'!AF22),"OK",Err_1))),blank)</f>
        <v/>
      </c>
      <c r="AW22" s="129"/>
    </row>
    <row r="23" spans="1:51" x14ac:dyDescent="0.25">
      <c r="A23" s="1" t="str">
        <f>IF(NOT(E23=Err_1),IF('User Input'!A23=blank,Err_1,"OK"),blank)</f>
        <v/>
      </c>
      <c r="B23" s="1" t="str">
        <f>IF(NOT(E23=Err_1),IF('User Input'!B23=blank,Err_1,"OK"),blank)</f>
        <v/>
      </c>
      <c r="C23" s="1" t="str">
        <f>IF(NOT(E23=Err_1),IF('User Input'!C23=blank,Err_1,"OK"),blank)</f>
        <v/>
      </c>
      <c r="D23" s="129"/>
      <c r="E23" s="1" t="str">
        <f>IF('User Input'!E23=blank,Err_1,"OK")</f>
        <v>Error</v>
      </c>
      <c r="F23" s="129"/>
      <c r="G23" s="1" t="str">
        <f>IF(NOT(E23=Err_1),IF('User Input'!G23=blank,Err_1,"OK"),blank)</f>
        <v/>
      </c>
      <c r="H23" s="1" t="str">
        <f>IF(NOT(E23=Err_1),IF('User Input'!H23=blank,Err_1,"OK"),blank)</f>
        <v/>
      </c>
      <c r="I23" s="1" t="str">
        <f>IF(NOT(E23=Err_1),IF('User Input'!I23=blank,Err_1,"OK"),blank)</f>
        <v/>
      </c>
      <c r="J23" s="1" t="str">
        <f>IF(NOT(E23=Err_1),IF('User Input'!J23=blank,Err_1,"OK"),blank)</f>
        <v/>
      </c>
      <c r="K23" s="1" t="str">
        <f>IF(NOT(E23=Err_1),IF('User Input'!K23=blank,Err_1,"OK"),blank)</f>
        <v/>
      </c>
      <c r="L23" s="130"/>
      <c r="M23" s="130"/>
      <c r="N23" s="130"/>
      <c r="O23" s="129"/>
      <c r="P23" s="130"/>
      <c r="Q23" s="130"/>
      <c r="R23" s="130"/>
      <c r="S23" s="130"/>
      <c r="T23" s="1" t="str">
        <f>IF(NOT(E23=Err_1),IF('User Input'!T23&lt;min_fuel,Err_1,"OK"),blank)</f>
        <v/>
      </c>
      <c r="U23" s="129"/>
      <c r="V23" s="130"/>
      <c r="W23" s="130"/>
      <c r="X23" s="130"/>
      <c r="Y23" s="1" t="str">
        <f>IF(NOT(E23=Err_1),IF('User Input'!Y23=blank,Err_1,"OK"),blank)</f>
        <v/>
      </c>
      <c r="Z23" s="1" t="str">
        <f>IF(NOT(E23=Err_1),IF('User Input'!Z23=blank,Err_1,"OK"),blank)</f>
        <v/>
      </c>
      <c r="AA23" s="1" t="str">
        <f>IF(NOT(E23=Err_1),IF('User Input'!AB23=blank,Err_1,"OK"),blank)</f>
        <v/>
      </c>
      <c r="AB23" s="130"/>
      <c r="AC23" s="129"/>
      <c r="AD23" s="1" t="str">
        <f>IF(NOT(E23=Err_1),IF(OR('User Input'!AF23=0,'User Input'!AF23=blank),Err_1,"OK"),blank)</f>
        <v/>
      </c>
      <c r="AE23" s="1" t="str">
        <f>IF(NOT(E23=Err_1),IF(OR('User Input'!AG23=0,'User Input'!AG23=blank),Err_1,"OK"),blank)</f>
        <v/>
      </c>
      <c r="AF23" s="1"/>
      <c r="AG23" s="1" t="str">
        <f>IF(NOT(AF23&lt;&gt;""),IF('User Input'!AG23&lt;2550001,"OK",Err_1),blank)</f>
        <v>OK</v>
      </c>
      <c r="AH23" s="129"/>
      <c r="AI23" s="1" t="str">
        <f>IF(NOT(E23=Err_1),IF('User Input'!AI23=blank,Err_1,"OK"),blank)</f>
        <v/>
      </c>
      <c r="AJ23" s="1" t="str">
        <f>IF(NOT(E23=Err_1),IF('User Input'!AJ23=blank,Err_1,"OK"),blank)</f>
        <v/>
      </c>
      <c r="AK23" s="1" t="str">
        <f>IF(NOT(E23=Err_1),IF('User Input'!AK23=blank,Err_1,"OK"),blank)</f>
        <v/>
      </c>
      <c r="AL23" s="1" t="str">
        <f>IF(NOT(E23=Err_1),IF('User Input'!AL23=blank,Err_1,"OK"),blank)</f>
        <v/>
      </c>
      <c r="AM23" s="130"/>
      <c r="AN23" s="1" t="str">
        <f>IF(AI23=Err_1,Err_1,IF(AND(NOT(E23=Err_1),OR('User Input'!AI23=2,'User Input'!AI23=3)),IF('User Input'!AN23=blank,Err_1,"OK"),blank))</f>
        <v/>
      </c>
      <c r="AO23" s="1" t="str">
        <f>IF(AI23=Err_1,Err_1,IF(AND(NOT(E23=Err_1),OR('User Input'!AI23=2,'User Input'!AI23=3)),IF('User Input'!AO23=blank,Err_1,"OK"),blank))</f>
        <v/>
      </c>
      <c r="AP23" s="1" t="str">
        <f>IF(AI23=Err_1,Err_1,IF(AND(NOT(E23=Err_1),OR('User Input'!AI23=2,'User Input'!AI23=3)),IF('User Input'!AP23=blank,Err_1,"OK"),blank))</f>
        <v/>
      </c>
      <c r="AQ23" s="130"/>
      <c r="AR23" s="1" t="str">
        <f>IF(AI23=Err_1,Err_1,IF(AND(NOT(E23=Err_1),'User Input'!AI23=3),IF('User Input'!AR23=blank,Err_1,"OK"),blank))</f>
        <v/>
      </c>
      <c r="AS23" s="1" t="str">
        <f>IF(AI23=Err_1,Err_1,IF(AND(NOT(E23=Err_1),'User Input'!AI23=3),IF('User Input'!AS23=blank,Err_1,"OK"),blank))</f>
        <v/>
      </c>
      <c r="AT23" s="1" t="str">
        <f>IF(AI23=Err_1,Err_1,IF(AND(NOT(E23=Err_1),'User Input'!AI23=3),IF('User Input'!AT23=blank,Err_1,"OK"),blank))</f>
        <v/>
      </c>
      <c r="AU23" s="130"/>
      <c r="AV23" s="34" t="str">
        <f>IF(E23="OK",IF(AND('User Input'!AI23=1,'User Input'!AG23+'User Input'!AL23&gt;='User Input'!AF23),"OK",IF(AND('User Input'!AI23=2,'User Input'!AG23+'User Input'!AL23+'User Input'!AP23&gt;='User Input'!AF23),"OK",IF(AND('User Input'!AI23=3,'User Input'!AG23+'User Input'!AL23+'User Input'!AP23+'User Input'!AT23&gt;='User Input'!AF23),"OK",Err_1))),blank)</f>
        <v/>
      </c>
      <c r="AW23" s="129"/>
    </row>
    <row r="24" spans="1:51" x14ac:dyDescent="0.25">
      <c r="A24" s="1" t="str">
        <f>IF(NOT(E24=Err_1),IF('User Input'!A24=blank,Err_1,"OK"),blank)</f>
        <v/>
      </c>
      <c r="B24" s="1" t="str">
        <f>IF(NOT(E24=Err_1),IF('User Input'!B24=blank,Err_1,"OK"),blank)</f>
        <v/>
      </c>
      <c r="C24" s="1" t="str">
        <f>IF(NOT(E24=Err_1),IF('User Input'!C24=blank,Err_1,"OK"),blank)</f>
        <v/>
      </c>
      <c r="D24" s="129"/>
      <c r="E24" s="1" t="str">
        <f>IF('User Input'!E24=blank,Err_1,"OK")</f>
        <v>Error</v>
      </c>
      <c r="F24" s="129"/>
      <c r="G24" s="1" t="str">
        <f>IF(NOT(E24=Err_1),IF('User Input'!G24=blank,Err_1,"OK"),blank)</f>
        <v/>
      </c>
      <c r="H24" s="1" t="str">
        <f>IF(NOT(E24=Err_1),IF('User Input'!H24=blank,Err_1,"OK"),blank)</f>
        <v/>
      </c>
      <c r="I24" s="1" t="str">
        <f>IF(NOT(E24=Err_1),IF('User Input'!I24=blank,Err_1,"OK"),blank)</f>
        <v/>
      </c>
      <c r="J24" s="1" t="str">
        <f>IF(NOT(E24=Err_1),IF('User Input'!J24=blank,Err_1,"OK"),blank)</f>
        <v/>
      </c>
      <c r="K24" s="1" t="str">
        <f>IF(NOT(E24=Err_1),IF('User Input'!K24=blank,Err_1,"OK"),blank)</f>
        <v/>
      </c>
      <c r="L24" s="130"/>
      <c r="M24" s="130"/>
      <c r="N24" s="130"/>
      <c r="O24" s="129"/>
      <c r="P24" s="130"/>
      <c r="Q24" s="130"/>
      <c r="R24" s="130"/>
      <c r="S24" s="130"/>
      <c r="T24" s="1" t="str">
        <f>IF(NOT(E24=Err_1),IF('User Input'!T24&lt;min_fuel,Err_1,"OK"),blank)</f>
        <v/>
      </c>
      <c r="U24" s="129"/>
      <c r="V24" s="130"/>
      <c r="W24" s="130"/>
      <c r="X24" s="130"/>
      <c r="Y24" s="1" t="str">
        <f>IF(NOT(E24=Err_1),IF('User Input'!Y24=blank,Err_1,"OK"),blank)</f>
        <v/>
      </c>
      <c r="Z24" s="1" t="str">
        <f>IF(NOT(E24=Err_1),IF('User Input'!Z24=blank,Err_1,"OK"),blank)</f>
        <v/>
      </c>
      <c r="AA24" s="1" t="str">
        <f>IF(NOT(E24=Err_1),IF('User Input'!AB24=blank,Err_1,"OK"),blank)</f>
        <v/>
      </c>
      <c r="AB24" s="130"/>
      <c r="AC24" s="129"/>
      <c r="AD24" s="1" t="str">
        <f>IF(NOT(E24=Err_1),IF(OR('User Input'!AF24=0,'User Input'!AF24=blank),Err_1,"OK"),blank)</f>
        <v/>
      </c>
      <c r="AE24" s="1" t="str">
        <f>IF(NOT(E24=Err_1),IF(OR('User Input'!AG24=0,'User Input'!AG24=blank),Err_1,"OK"),blank)</f>
        <v/>
      </c>
      <c r="AF24" s="1"/>
      <c r="AG24" s="1" t="str">
        <f>IF(NOT(AF24&lt;&gt;""),IF('User Input'!AG24&lt;2550001,"OK",Err_1),blank)</f>
        <v>OK</v>
      </c>
      <c r="AH24" s="129"/>
      <c r="AI24" s="1" t="str">
        <f>IF(NOT(E24=Err_1),IF('User Input'!AI24=blank,Err_1,"OK"),blank)</f>
        <v/>
      </c>
      <c r="AJ24" s="1" t="str">
        <f>IF(NOT(E24=Err_1),IF('User Input'!AJ24=blank,Err_1,"OK"),blank)</f>
        <v/>
      </c>
      <c r="AK24" s="1" t="str">
        <f>IF(NOT(E24=Err_1),IF('User Input'!AK24=blank,Err_1,"OK"),blank)</f>
        <v/>
      </c>
      <c r="AL24" s="1" t="str">
        <f>IF(NOT(E24=Err_1),IF('User Input'!AL24=blank,Err_1,"OK"),blank)</f>
        <v/>
      </c>
      <c r="AM24" s="130"/>
      <c r="AN24" s="1" t="str">
        <f>IF(AI24=Err_1,Err_1,IF(AND(NOT(E24=Err_1),OR('User Input'!AI24=2,'User Input'!AI24=3)),IF('User Input'!AN24=blank,Err_1,"OK"),blank))</f>
        <v/>
      </c>
      <c r="AO24" s="1" t="str">
        <f>IF(AI24=Err_1,Err_1,IF(AND(NOT(E24=Err_1),OR('User Input'!AI24=2,'User Input'!AI24=3)),IF('User Input'!AO24=blank,Err_1,"OK"),blank))</f>
        <v/>
      </c>
      <c r="AP24" s="1" t="str">
        <f>IF(AI24=Err_1,Err_1,IF(AND(NOT(E24=Err_1),OR('User Input'!AI24=2,'User Input'!AI24=3)),IF('User Input'!AP24=blank,Err_1,"OK"),blank))</f>
        <v/>
      </c>
      <c r="AQ24" s="130"/>
      <c r="AR24" s="1" t="str">
        <f>IF(AI24=Err_1,Err_1,IF(AND(NOT(E24=Err_1),'User Input'!AI24=3),IF('User Input'!AR24=blank,Err_1,"OK"),blank))</f>
        <v/>
      </c>
      <c r="AS24" s="1" t="str">
        <f>IF(AI24=Err_1,Err_1,IF(AND(NOT(E24=Err_1),'User Input'!AI24=3),IF('User Input'!AS24=blank,Err_1,"OK"),blank))</f>
        <v/>
      </c>
      <c r="AT24" s="1" t="str">
        <f>IF(AI24=Err_1,Err_1,IF(AND(NOT(E24=Err_1),'User Input'!AI24=3),IF('User Input'!AT24=blank,Err_1,"OK"),blank))</f>
        <v/>
      </c>
      <c r="AU24" s="130"/>
      <c r="AV24" s="34" t="str">
        <f>IF(E24="OK",IF(AND('User Input'!AI24=1,'User Input'!AG24+'User Input'!AL24&gt;='User Input'!AF24),"OK",IF(AND('User Input'!AI24=2,'User Input'!AG24+'User Input'!AL24+'User Input'!AP24&gt;='User Input'!AF24),"OK",IF(AND('User Input'!AI24=3,'User Input'!AG24+'User Input'!AL24+'User Input'!AP24+'User Input'!AT24&gt;='User Input'!AF24),"OK",Err_1))),blank)</f>
        <v/>
      </c>
      <c r="AW24" s="129"/>
    </row>
    <row r="25" spans="1:51" x14ac:dyDescent="0.25">
      <c r="A25" s="1" t="str">
        <f>IF(NOT(E25=Err_1),IF('User Input'!A25=blank,Err_1,"OK"),blank)</f>
        <v/>
      </c>
      <c r="B25" s="1" t="str">
        <f>IF(NOT(E25=Err_1),IF('User Input'!B25=blank,Err_1,"OK"),blank)</f>
        <v/>
      </c>
      <c r="C25" s="1" t="str">
        <f>IF(NOT(E25=Err_1),IF('User Input'!C25=blank,Err_1,"OK"),blank)</f>
        <v/>
      </c>
      <c r="D25" s="129"/>
      <c r="E25" s="1" t="str">
        <f>IF('User Input'!E25=blank,Err_1,"OK")</f>
        <v>Error</v>
      </c>
      <c r="F25" s="129"/>
      <c r="G25" s="1" t="str">
        <f>IF(NOT(E25=Err_1),IF('User Input'!G25=blank,Err_1,"OK"),blank)</f>
        <v/>
      </c>
      <c r="H25" s="1" t="str">
        <f>IF(NOT(E25=Err_1),IF('User Input'!H25=blank,Err_1,"OK"),blank)</f>
        <v/>
      </c>
      <c r="I25" s="1" t="str">
        <f>IF(NOT(E25=Err_1),IF('User Input'!I25=blank,Err_1,"OK"),blank)</f>
        <v/>
      </c>
      <c r="J25" s="1" t="str">
        <f>IF(NOT(E25=Err_1),IF('User Input'!J25=blank,Err_1,"OK"),blank)</f>
        <v/>
      </c>
      <c r="K25" s="1" t="str">
        <f>IF(NOT(E25=Err_1),IF('User Input'!K25=blank,Err_1,"OK"),blank)</f>
        <v/>
      </c>
      <c r="L25" s="130"/>
      <c r="M25" s="130"/>
      <c r="N25" s="130"/>
      <c r="O25" s="129"/>
      <c r="P25" s="130"/>
      <c r="Q25" s="130"/>
      <c r="R25" s="130"/>
      <c r="S25" s="130"/>
      <c r="T25" s="1" t="str">
        <f>IF(NOT(E25=Err_1),IF('User Input'!T25&lt;min_fuel,Err_1,"OK"),blank)</f>
        <v/>
      </c>
      <c r="U25" s="129"/>
      <c r="V25" s="130"/>
      <c r="W25" s="130"/>
      <c r="X25" s="130"/>
      <c r="Y25" s="1" t="str">
        <f>IF(NOT(E25=Err_1),IF('User Input'!Y25=blank,Err_1,"OK"),blank)</f>
        <v/>
      </c>
      <c r="Z25" s="1" t="str">
        <f>IF(NOT(E25=Err_1),IF('User Input'!Z25=blank,Err_1,"OK"),blank)</f>
        <v/>
      </c>
      <c r="AA25" s="1" t="str">
        <f>IF(NOT(E25=Err_1),IF('User Input'!AB25=blank,Err_1,"OK"),blank)</f>
        <v/>
      </c>
      <c r="AB25" s="130"/>
      <c r="AC25" s="129"/>
      <c r="AD25" s="1" t="str">
        <f>IF(NOT(E25=Err_1),IF(OR('User Input'!AF25=0,'User Input'!AF25=blank),Err_1,"OK"),blank)</f>
        <v/>
      </c>
      <c r="AE25" s="1" t="str">
        <f>IF(NOT(E25=Err_1),IF(OR('User Input'!AG25=0,'User Input'!AG25=blank),Err_1,"OK"),blank)</f>
        <v/>
      </c>
      <c r="AF25" s="1"/>
      <c r="AG25" s="1" t="str">
        <f>IF(NOT(AF25&lt;&gt;""),IF('User Input'!AG25&lt;2550001,"OK",Err_1),blank)</f>
        <v>OK</v>
      </c>
      <c r="AH25" s="129"/>
      <c r="AI25" s="1" t="str">
        <f>IF(NOT(E25=Err_1),IF('User Input'!AI25=blank,Err_1,"OK"),blank)</f>
        <v/>
      </c>
      <c r="AJ25" s="1" t="str">
        <f>IF(NOT(E25=Err_1),IF('User Input'!AJ25=blank,Err_1,"OK"),blank)</f>
        <v/>
      </c>
      <c r="AK25" s="1" t="str">
        <f>IF(NOT(E25=Err_1),IF('User Input'!AK25=blank,Err_1,"OK"),blank)</f>
        <v/>
      </c>
      <c r="AL25" s="1" t="str">
        <f>IF(NOT(E25=Err_1),IF('User Input'!AL25=blank,Err_1,"OK"),blank)</f>
        <v/>
      </c>
      <c r="AM25" s="130"/>
      <c r="AN25" s="1" t="str">
        <f>IF(AI25=Err_1,Err_1,IF(AND(NOT(E25=Err_1),OR('User Input'!AI25=2,'User Input'!AI25=3)),IF('User Input'!AN25=blank,Err_1,"OK"),blank))</f>
        <v/>
      </c>
      <c r="AO25" s="1" t="str">
        <f>IF(AI25=Err_1,Err_1,IF(AND(NOT(E25=Err_1),OR('User Input'!AI25=2,'User Input'!AI25=3)),IF('User Input'!AO25=blank,Err_1,"OK"),blank))</f>
        <v/>
      </c>
      <c r="AP25" s="1" t="str">
        <f>IF(AI25=Err_1,Err_1,IF(AND(NOT(E25=Err_1),OR('User Input'!AI25=2,'User Input'!AI25=3)),IF('User Input'!AP25=blank,Err_1,"OK"),blank))</f>
        <v/>
      </c>
      <c r="AQ25" s="130"/>
      <c r="AR25" s="1" t="str">
        <f>IF(AI25=Err_1,Err_1,IF(AND(NOT(E25=Err_1),'User Input'!AI25=3),IF('User Input'!AR25=blank,Err_1,"OK"),blank))</f>
        <v/>
      </c>
      <c r="AS25" s="1" t="str">
        <f>IF(AI25=Err_1,Err_1,IF(AND(NOT(E25=Err_1),'User Input'!AI25=3),IF('User Input'!AS25=blank,Err_1,"OK"),blank))</f>
        <v/>
      </c>
      <c r="AT25" s="1" t="str">
        <f>IF(AI25=Err_1,Err_1,IF(AND(NOT(E25=Err_1),'User Input'!AI25=3),IF('User Input'!AT25=blank,Err_1,"OK"),blank))</f>
        <v/>
      </c>
      <c r="AU25" s="130"/>
      <c r="AV25" s="34" t="str">
        <f>IF(E25="OK",IF(AND('User Input'!AI25=1,'User Input'!AG25+'User Input'!AL25&gt;='User Input'!AF25),"OK",IF(AND('User Input'!AI25=2,'User Input'!AG25+'User Input'!AL25+'User Input'!AP25&gt;='User Input'!AF25),"OK",IF(AND('User Input'!AI25=3,'User Input'!AG25+'User Input'!AL25+'User Input'!AP25+'User Input'!AT25&gt;='User Input'!AF25),"OK",Err_1))),blank)</f>
        <v/>
      </c>
      <c r="AW25" s="129"/>
    </row>
    <row r="26" spans="1:51" x14ac:dyDescent="0.25">
      <c r="A26" s="1" t="str">
        <f>IF(NOT(E26=Err_1),IF('User Input'!A26=blank,Err_1,"OK"),blank)</f>
        <v/>
      </c>
      <c r="B26" s="1" t="str">
        <f>IF(NOT(E26=Err_1),IF('User Input'!B26=blank,Err_1,"OK"),blank)</f>
        <v/>
      </c>
      <c r="C26" s="1" t="str">
        <f>IF(NOT(E26=Err_1),IF('User Input'!C26=blank,Err_1,"OK"),blank)</f>
        <v/>
      </c>
      <c r="D26" s="129"/>
      <c r="E26" s="1" t="str">
        <f>IF('User Input'!E26=blank,Err_1,"OK")</f>
        <v>Error</v>
      </c>
      <c r="F26" s="129"/>
      <c r="G26" s="1" t="str">
        <f>IF(NOT(E26=Err_1),IF('User Input'!G26=blank,Err_1,"OK"),blank)</f>
        <v/>
      </c>
      <c r="H26" s="1" t="str">
        <f>IF(NOT(E26=Err_1),IF('User Input'!H26=blank,Err_1,"OK"),blank)</f>
        <v/>
      </c>
      <c r="I26" s="1" t="str">
        <f>IF(NOT(E26=Err_1),IF('User Input'!I26=blank,Err_1,"OK"),blank)</f>
        <v/>
      </c>
      <c r="J26" s="1" t="str">
        <f>IF(NOT(E26=Err_1),IF('User Input'!J26=blank,Err_1,"OK"),blank)</f>
        <v/>
      </c>
      <c r="K26" s="1" t="str">
        <f>IF(NOT(E26=Err_1),IF('User Input'!K26=blank,Err_1,"OK"),blank)</f>
        <v/>
      </c>
      <c r="L26" s="130"/>
      <c r="M26" s="130"/>
      <c r="N26" s="130"/>
      <c r="O26" s="129"/>
      <c r="P26" s="130"/>
      <c r="Q26" s="130"/>
      <c r="R26" s="130"/>
      <c r="S26" s="130"/>
      <c r="T26" s="1" t="str">
        <f>IF(NOT(E26=Err_1),IF('User Input'!T26&lt;min_fuel,Err_1,"OK"),blank)</f>
        <v/>
      </c>
      <c r="U26" s="129"/>
      <c r="V26" s="130"/>
      <c r="W26" s="130"/>
      <c r="X26" s="130"/>
      <c r="Y26" s="1" t="str">
        <f>IF(NOT(E26=Err_1),IF('User Input'!Y26=blank,Err_1,"OK"),blank)</f>
        <v/>
      </c>
      <c r="Z26" s="1" t="str">
        <f>IF(NOT(E26=Err_1),IF('User Input'!Z26=blank,Err_1,"OK"),blank)</f>
        <v/>
      </c>
      <c r="AA26" s="1" t="str">
        <f>IF(NOT(E26=Err_1),IF('User Input'!AB26=blank,Err_1,"OK"),blank)</f>
        <v/>
      </c>
      <c r="AB26" s="130"/>
      <c r="AC26" s="129"/>
      <c r="AD26" s="1" t="str">
        <f>IF(NOT(E26=Err_1),IF(OR('User Input'!AF26=0,'User Input'!AF26=blank),Err_1,"OK"),blank)</f>
        <v/>
      </c>
      <c r="AE26" s="1" t="str">
        <f>IF(NOT(E26=Err_1),IF(OR('User Input'!AG26=0,'User Input'!AG26=blank),Err_1,"OK"),blank)</f>
        <v/>
      </c>
      <c r="AF26" s="1"/>
      <c r="AG26" s="1" t="str">
        <f>IF(NOT(AF26&lt;&gt;""),IF('User Input'!AG26&lt;2550001,"OK",Err_1),blank)</f>
        <v>OK</v>
      </c>
      <c r="AH26" s="129"/>
      <c r="AI26" s="1" t="str">
        <f>IF(NOT(E26=Err_1),IF('User Input'!AI26=blank,Err_1,"OK"),blank)</f>
        <v/>
      </c>
      <c r="AJ26" s="1" t="str">
        <f>IF(NOT(E26=Err_1),IF('User Input'!AJ26=blank,Err_1,"OK"),blank)</f>
        <v/>
      </c>
      <c r="AK26" s="1" t="str">
        <f>IF(NOT(E26=Err_1),IF('User Input'!AK26=blank,Err_1,"OK"),blank)</f>
        <v/>
      </c>
      <c r="AL26" s="1" t="str">
        <f>IF(NOT(E26=Err_1),IF('User Input'!AL26=blank,Err_1,"OK"),blank)</f>
        <v/>
      </c>
      <c r="AM26" s="130"/>
      <c r="AN26" s="1" t="str">
        <f>IF(AI26=Err_1,Err_1,IF(AND(NOT(E26=Err_1),OR('User Input'!AI26=2,'User Input'!AI26=3)),IF('User Input'!AN26=blank,Err_1,"OK"),blank))</f>
        <v/>
      </c>
      <c r="AO26" s="1" t="str">
        <f>IF(AI26=Err_1,Err_1,IF(AND(NOT(E26=Err_1),OR('User Input'!AI26=2,'User Input'!AI26=3)),IF('User Input'!AO26=blank,Err_1,"OK"),blank))</f>
        <v/>
      </c>
      <c r="AP26" s="1" t="str">
        <f>IF(AI26=Err_1,Err_1,IF(AND(NOT(E26=Err_1),OR('User Input'!AI26=2,'User Input'!AI26=3)),IF('User Input'!AP26=blank,Err_1,"OK"),blank))</f>
        <v/>
      </c>
      <c r="AQ26" s="130"/>
      <c r="AR26" s="1" t="str">
        <f>IF(AI26=Err_1,Err_1,IF(AND(NOT(E26=Err_1),'User Input'!AI26=3),IF('User Input'!AR26=blank,Err_1,"OK"),blank))</f>
        <v/>
      </c>
      <c r="AS26" s="1" t="str">
        <f>IF(AI26=Err_1,Err_1,IF(AND(NOT(E26=Err_1),'User Input'!AI26=3),IF('User Input'!AS26=blank,Err_1,"OK"),blank))</f>
        <v/>
      </c>
      <c r="AT26" s="1" t="str">
        <f>IF(AI26=Err_1,Err_1,IF(AND(NOT(E26=Err_1),'User Input'!AI26=3),IF('User Input'!AT26=blank,Err_1,"OK"),blank))</f>
        <v/>
      </c>
      <c r="AU26" s="130"/>
      <c r="AV26" s="34" t="str">
        <f>IF(E26="OK",IF(AND('User Input'!AI26=1,'User Input'!AG26+'User Input'!AL26&gt;='User Input'!AF26),"OK",IF(AND('User Input'!AI26=2,'User Input'!AG26+'User Input'!AL26+'User Input'!AP26&gt;='User Input'!AF26),"OK",IF(AND('User Input'!AI26=3,'User Input'!AG26+'User Input'!AL26+'User Input'!AP26+'User Input'!AT26&gt;='User Input'!AF26),"OK",Err_1))),blank)</f>
        <v/>
      </c>
      <c r="AW26" s="129"/>
    </row>
    <row r="27" spans="1:51" x14ac:dyDescent="0.25">
      <c r="A27" s="1" t="str">
        <f>IF(NOT(E27=Err_1),IF('User Input'!A27=blank,Err_1,"OK"),blank)</f>
        <v/>
      </c>
      <c r="B27" s="1" t="str">
        <f>IF(NOT(E27=Err_1),IF('User Input'!B27=blank,Err_1,"OK"),blank)</f>
        <v/>
      </c>
      <c r="C27" s="1" t="str">
        <f>IF(NOT(E27=Err_1),IF('User Input'!C27=blank,Err_1,"OK"),blank)</f>
        <v/>
      </c>
      <c r="D27" s="129"/>
      <c r="E27" s="1" t="str">
        <f>IF('User Input'!E27=blank,Err_1,"OK")</f>
        <v>Error</v>
      </c>
      <c r="F27" s="129"/>
      <c r="G27" s="1" t="str">
        <f>IF(NOT(E27=Err_1),IF('User Input'!G27=blank,Err_1,"OK"),blank)</f>
        <v/>
      </c>
      <c r="H27" s="1" t="str">
        <f>IF(NOT(E27=Err_1),IF('User Input'!H27=blank,Err_1,"OK"),blank)</f>
        <v/>
      </c>
      <c r="I27" s="1" t="str">
        <f>IF(NOT(E27=Err_1),IF('User Input'!I27=blank,Err_1,"OK"),blank)</f>
        <v/>
      </c>
      <c r="J27" s="1" t="str">
        <f>IF(NOT(E27=Err_1),IF('User Input'!J27=blank,Err_1,"OK"),blank)</f>
        <v/>
      </c>
      <c r="K27" s="1" t="str">
        <f>IF(NOT(E27=Err_1),IF('User Input'!K27=blank,Err_1,"OK"),blank)</f>
        <v/>
      </c>
      <c r="L27" s="130"/>
      <c r="M27" s="130"/>
      <c r="N27" s="130"/>
      <c r="O27" s="129"/>
      <c r="P27" s="130"/>
      <c r="Q27" s="130"/>
      <c r="R27" s="130"/>
      <c r="S27" s="130"/>
      <c r="T27" s="1" t="str">
        <f>IF(NOT(E27=Err_1),IF('User Input'!T27&lt;min_fuel,Err_1,"OK"),blank)</f>
        <v/>
      </c>
      <c r="U27" s="129"/>
      <c r="V27" s="130"/>
      <c r="W27" s="130"/>
      <c r="X27" s="130"/>
      <c r="Y27" s="1" t="str">
        <f>IF(NOT(E27=Err_1),IF('User Input'!Y27=blank,Err_1,"OK"),blank)</f>
        <v/>
      </c>
      <c r="Z27" s="1" t="str">
        <f>IF(NOT(E27=Err_1),IF('User Input'!Z27=blank,Err_1,"OK"),blank)</f>
        <v/>
      </c>
      <c r="AA27" s="1" t="str">
        <f>IF(NOT(E27=Err_1),IF('User Input'!AB27=blank,Err_1,"OK"),blank)</f>
        <v/>
      </c>
      <c r="AB27" s="130"/>
      <c r="AC27" s="129"/>
      <c r="AD27" s="1" t="str">
        <f>IF(NOT(E27=Err_1),IF(OR('User Input'!AF27=0,'User Input'!AF27=blank),Err_1,"OK"),blank)</f>
        <v/>
      </c>
      <c r="AE27" s="1" t="str">
        <f>IF(NOT(E27=Err_1),IF(OR('User Input'!AG27=0,'User Input'!AG27=blank),Err_1,"OK"),blank)</f>
        <v/>
      </c>
      <c r="AF27" s="1"/>
      <c r="AG27" s="1" t="str">
        <f>IF(NOT(AF27&lt;&gt;""),IF('User Input'!AG27&lt;2550001,"OK",Err_1),blank)</f>
        <v>OK</v>
      </c>
      <c r="AH27" s="129"/>
      <c r="AI27" s="1" t="str">
        <f>IF(NOT(E27=Err_1),IF('User Input'!AI27=blank,Err_1,"OK"),blank)</f>
        <v/>
      </c>
      <c r="AJ27" s="1" t="str">
        <f>IF(NOT(E27=Err_1),IF('User Input'!AJ27=blank,Err_1,"OK"),blank)</f>
        <v/>
      </c>
      <c r="AK27" s="1" t="str">
        <f>IF(NOT(E27=Err_1),IF('User Input'!AK27=blank,Err_1,"OK"),blank)</f>
        <v/>
      </c>
      <c r="AL27" s="1" t="str">
        <f>IF(NOT(E27=Err_1),IF('User Input'!AL27=blank,Err_1,"OK"),blank)</f>
        <v/>
      </c>
      <c r="AM27" s="130"/>
      <c r="AN27" s="1" t="str">
        <f>IF(AI27=Err_1,Err_1,IF(AND(NOT(E27=Err_1),OR('User Input'!AI27=2,'User Input'!AI27=3)),IF('User Input'!AN27=blank,Err_1,"OK"),blank))</f>
        <v/>
      </c>
      <c r="AO27" s="1" t="str">
        <f>IF(AI27=Err_1,Err_1,IF(AND(NOT(E27=Err_1),OR('User Input'!AI27=2,'User Input'!AI27=3)),IF('User Input'!AO27=blank,Err_1,"OK"),blank))</f>
        <v/>
      </c>
      <c r="AP27" s="1" t="str">
        <f>IF(AI27=Err_1,Err_1,IF(AND(NOT(E27=Err_1),OR('User Input'!AI27=2,'User Input'!AI27=3)),IF('User Input'!AP27=blank,Err_1,"OK"),blank))</f>
        <v/>
      </c>
      <c r="AQ27" s="130"/>
      <c r="AR27" s="1" t="str">
        <f>IF(AI27=Err_1,Err_1,IF(AND(NOT(E27=Err_1),'User Input'!AI27=3),IF('User Input'!AR27=blank,Err_1,"OK"),blank))</f>
        <v/>
      </c>
      <c r="AS27" s="1" t="str">
        <f>IF(AI27=Err_1,Err_1,IF(AND(NOT(E27=Err_1),'User Input'!AI27=3),IF('User Input'!AS27=blank,Err_1,"OK"),blank))</f>
        <v/>
      </c>
      <c r="AT27" s="1" t="str">
        <f>IF(AI27=Err_1,Err_1,IF(AND(NOT(E27=Err_1),'User Input'!AI27=3),IF('User Input'!AT27=blank,Err_1,"OK"),blank))</f>
        <v/>
      </c>
      <c r="AU27" s="130"/>
      <c r="AV27" s="34" t="str">
        <f>IF(E27="OK",IF(AND('User Input'!AI27=1,'User Input'!AG27+'User Input'!AL27&gt;='User Input'!AF27),"OK",IF(AND('User Input'!AI27=2,'User Input'!AG27+'User Input'!AL27+'User Input'!AP27&gt;='User Input'!AF27),"OK",IF(AND('User Input'!AI27=3,'User Input'!AG27+'User Input'!AL27+'User Input'!AP27+'User Input'!AT27&gt;='User Input'!AF27),"OK",Err_1))),blank)</f>
        <v/>
      </c>
      <c r="AW27" s="129"/>
    </row>
    <row r="28" spans="1:51" x14ac:dyDescent="0.25">
      <c r="A28" s="1" t="str">
        <f>IF(NOT(E28=Err_1),IF('User Input'!A28=blank,Err_1,"OK"),blank)</f>
        <v/>
      </c>
      <c r="B28" s="1" t="str">
        <f>IF(NOT(E28=Err_1),IF('User Input'!B28=blank,Err_1,"OK"),blank)</f>
        <v/>
      </c>
      <c r="C28" s="1" t="str">
        <f>IF(NOT(E28=Err_1),IF('User Input'!C28=blank,Err_1,"OK"),blank)</f>
        <v/>
      </c>
      <c r="D28" s="129"/>
      <c r="E28" s="1" t="str">
        <f>IF('User Input'!E28=blank,Err_1,"OK")</f>
        <v>Error</v>
      </c>
      <c r="F28" s="129"/>
      <c r="G28" s="1" t="str">
        <f>IF(NOT(E28=Err_1),IF('User Input'!G28=blank,Err_1,"OK"),blank)</f>
        <v/>
      </c>
      <c r="H28" s="1" t="str">
        <f>IF(NOT(E28=Err_1),IF('User Input'!H28=blank,Err_1,"OK"),blank)</f>
        <v/>
      </c>
      <c r="I28" s="1" t="str">
        <f>IF(NOT(E28=Err_1),IF('User Input'!I28=blank,Err_1,"OK"),blank)</f>
        <v/>
      </c>
      <c r="J28" s="1" t="str">
        <f>IF(NOT(E28=Err_1),IF('User Input'!J28=blank,Err_1,"OK"),blank)</f>
        <v/>
      </c>
      <c r="K28" s="1" t="str">
        <f>IF(NOT(E28=Err_1),IF('User Input'!K28=blank,Err_1,"OK"),blank)</f>
        <v/>
      </c>
      <c r="L28" s="130"/>
      <c r="M28" s="130"/>
      <c r="N28" s="130"/>
      <c r="O28" s="129"/>
      <c r="P28" s="130"/>
      <c r="Q28" s="130"/>
      <c r="R28" s="130"/>
      <c r="S28" s="130"/>
      <c r="T28" s="1" t="str">
        <f>IF(NOT(E28=Err_1),IF('User Input'!T28&lt;min_fuel,Err_1,"OK"),blank)</f>
        <v/>
      </c>
      <c r="U28" s="129"/>
      <c r="V28" s="130"/>
      <c r="W28" s="130"/>
      <c r="X28" s="130"/>
      <c r="Y28" s="1" t="str">
        <f>IF(NOT(E28=Err_1),IF('User Input'!Y28=blank,Err_1,"OK"),blank)</f>
        <v/>
      </c>
      <c r="Z28" s="1" t="str">
        <f>IF(NOT(E28=Err_1),IF('User Input'!Z28=blank,Err_1,"OK"),blank)</f>
        <v/>
      </c>
      <c r="AA28" s="1" t="str">
        <f>IF(NOT(E28=Err_1),IF('User Input'!AB28=blank,Err_1,"OK"),blank)</f>
        <v/>
      </c>
      <c r="AB28" s="130"/>
      <c r="AC28" s="129"/>
      <c r="AD28" s="1" t="str">
        <f>IF(NOT(E28=Err_1),IF(OR('User Input'!AF28=0,'User Input'!AF28=blank),Err_1,"OK"),blank)</f>
        <v/>
      </c>
      <c r="AE28" s="1" t="str">
        <f>IF(NOT(E28=Err_1),IF(OR('User Input'!AG28=0,'User Input'!AG28=blank),Err_1,"OK"),blank)</f>
        <v/>
      </c>
      <c r="AF28" s="1"/>
      <c r="AG28" s="1" t="str">
        <f>IF(NOT(AF28&lt;&gt;""),IF('User Input'!AG28&lt;2550001,"OK",Err_1),blank)</f>
        <v>OK</v>
      </c>
      <c r="AH28" s="129"/>
      <c r="AI28" s="1" t="str">
        <f>IF(NOT(E28=Err_1),IF('User Input'!AI28=blank,Err_1,"OK"),blank)</f>
        <v/>
      </c>
      <c r="AJ28" s="1" t="str">
        <f>IF(NOT(E28=Err_1),IF('User Input'!AJ28=blank,Err_1,"OK"),blank)</f>
        <v/>
      </c>
      <c r="AK28" s="1" t="str">
        <f>IF(NOT(E28=Err_1),IF('User Input'!AK28=blank,Err_1,"OK"),blank)</f>
        <v/>
      </c>
      <c r="AL28" s="1" t="str">
        <f>IF(NOT(E28=Err_1),IF('User Input'!AL28=blank,Err_1,"OK"),blank)</f>
        <v/>
      </c>
      <c r="AM28" s="130"/>
      <c r="AN28" s="1" t="str">
        <f>IF(AI28=Err_1,Err_1,IF(AND(NOT(E28=Err_1),OR('User Input'!AI28=2,'User Input'!AI28=3)),IF('User Input'!AN28=blank,Err_1,"OK"),blank))</f>
        <v/>
      </c>
      <c r="AO28" s="1" t="str">
        <f>IF(AI28=Err_1,Err_1,IF(AND(NOT(E28=Err_1),OR('User Input'!AI28=2,'User Input'!AI28=3)),IF('User Input'!AO28=blank,Err_1,"OK"),blank))</f>
        <v/>
      </c>
      <c r="AP28" s="1" t="str">
        <f>IF(AI28=Err_1,Err_1,IF(AND(NOT(E28=Err_1),OR('User Input'!AI28=2,'User Input'!AI28=3)),IF('User Input'!AP28=blank,Err_1,"OK"),blank))</f>
        <v/>
      </c>
      <c r="AQ28" s="130"/>
      <c r="AR28" s="1" t="str">
        <f>IF(AI28=Err_1,Err_1,IF(AND(NOT(E28=Err_1),'User Input'!AI28=3),IF('User Input'!AR28=blank,Err_1,"OK"),blank))</f>
        <v/>
      </c>
      <c r="AS28" s="1" t="str">
        <f>IF(AI28=Err_1,Err_1,IF(AND(NOT(E28=Err_1),'User Input'!AI28=3),IF('User Input'!AS28=blank,Err_1,"OK"),blank))</f>
        <v/>
      </c>
      <c r="AT28" s="1" t="str">
        <f>IF(AI28=Err_1,Err_1,IF(AND(NOT(E28=Err_1),'User Input'!AI28=3),IF('User Input'!AT28=blank,Err_1,"OK"),blank))</f>
        <v/>
      </c>
      <c r="AU28" s="130"/>
      <c r="AV28" s="34" t="str">
        <f>IF(E28="OK",IF(AND('User Input'!AI28=1,'User Input'!AG28+'User Input'!AL28&gt;='User Input'!AF28),"OK",IF(AND('User Input'!AI28=2,'User Input'!AG28+'User Input'!AL28+'User Input'!AP28&gt;='User Input'!AF28),"OK",IF(AND('User Input'!AI28=3,'User Input'!AG28+'User Input'!AL28+'User Input'!AP28+'User Input'!AT28&gt;='User Input'!AF28),"OK",Err_1))),blank)</f>
        <v/>
      </c>
      <c r="AW28" s="129"/>
    </row>
    <row r="29" spans="1:51" x14ac:dyDescent="0.25">
      <c r="A29" s="1" t="str">
        <f>IF(NOT(E29=Err_1),IF('User Input'!A29=blank,Err_1,"OK"),blank)</f>
        <v/>
      </c>
      <c r="B29" s="1" t="str">
        <f>IF(NOT(E29=Err_1),IF('User Input'!B29=blank,Err_1,"OK"),blank)</f>
        <v/>
      </c>
      <c r="C29" s="1" t="str">
        <f>IF(NOT(E29=Err_1),IF('User Input'!C29=blank,Err_1,"OK"),blank)</f>
        <v/>
      </c>
      <c r="D29" s="129"/>
      <c r="E29" s="1" t="str">
        <f>IF('User Input'!E29=blank,Err_1,"OK")</f>
        <v>Error</v>
      </c>
      <c r="F29" s="129"/>
      <c r="G29" s="1" t="str">
        <f>IF(NOT(E29=Err_1),IF('User Input'!G29=blank,Err_1,"OK"),blank)</f>
        <v/>
      </c>
      <c r="H29" s="1" t="str">
        <f>IF(NOT(E29=Err_1),IF('User Input'!H29=blank,Err_1,"OK"),blank)</f>
        <v/>
      </c>
      <c r="I29" s="1" t="str">
        <f>IF(NOT(E29=Err_1),IF('User Input'!I29=blank,Err_1,"OK"),blank)</f>
        <v/>
      </c>
      <c r="J29" s="1" t="str">
        <f>IF(NOT(E29=Err_1),IF('User Input'!J29=blank,Err_1,"OK"),blank)</f>
        <v/>
      </c>
      <c r="K29" s="1" t="str">
        <f>IF(NOT(E29=Err_1),IF('User Input'!K29=blank,Err_1,"OK"),blank)</f>
        <v/>
      </c>
      <c r="L29" s="130"/>
      <c r="M29" s="130"/>
      <c r="N29" s="130"/>
      <c r="O29" s="129"/>
      <c r="P29" s="130"/>
      <c r="Q29" s="130"/>
      <c r="R29" s="130"/>
      <c r="S29" s="130"/>
      <c r="T29" s="1" t="str">
        <f>IF(NOT(E29=Err_1),IF('User Input'!T29&lt;min_fuel,Err_1,"OK"),blank)</f>
        <v/>
      </c>
      <c r="U29" s="129"/>
      <c r="V29" s="130"/>
      <c r="W29" s="130"/>
      <c r="X29" s="130"/>
      <c r="Y29" s="1" t="str">
        <f>IF(NOT(E29=Err_1),IF('User Input'!Y29=blank,Err_1,"OK"),blank)</f>
        <v/>
      </c>
      <c r="Z29" s="1" t="str">
        <f>IF(NOT(E29=Err_1),IF('User Input'!Z29=blank,Err_1,"OK"),blank)</f>
        <v/>
      </c>
      <c r="AA29" s="1" t="str">
        <f>IF(NOT(E29=Err_1),IF('User Input'!AB29=blank,Err_1,"OK"),blank)</f>
        <v/>
      </c>
      <c r="AB29" s="130"/>
      <c r="AC29" s="129"/>
      <c r="AD29" s="1" t="str">
        <f>IF(NOT(E29=Err_1),IF(OR('User Input'!AF29=0,'User Input'!AF29=blank),Err_1,"OK"),blank)</f>
        <v/>
      </c>
      <c r="AE29" s="1" t="str">
        <f>IF(NOT(E29=Err_1),IF(OR('User Input'!AG29=0,'User Input'!AG29=blank),Err_1,"OK"),blank)</f>
        <v/>
      </c>
      <c r="AF29" s="1"/>
      <c r="AG29" s="1" t="str">
        <f>IF(NOT(AF29&lt;&gt;""),IF('User Input'!AG29&lt;2550001,"OK",Err_1),blank)</f>
        <v>OK</v>
      </c>
      <c r="AH29" s="129"/>
      <c r="AI29" s="1" t="str">
        <f>IF(NOT(E29=Err_1),IF('User Input'!AI29=blank,Err_1,"OK"),blank)</f>
        <v/>
      </c>
      <c r="AJ29" s="1" t="str">
        <f>IF(NOT(E29=Err_1),IF('User Input'!AJ29=blank,Err_1,"OK"),blank)</f>
        <v/>
      </c>
      <c r="AK29" s="1" t="str">
        <f>IF(NOT(E29=Err_1),IF('User Input'!AK29=blank,Err_1,"OK"),blank)</f>
        <v/>
      </c>
      <c r="AL29" s="1" t="str">
        <f>IF(NOT(E29=Err_1),IF('User Input'!AL29=blank,Err_1,"OK"),blank)</f>
        <v/>
      </c>
      <c r="AM29" s="130"/>
      <c r="AN29" s="1" t="str">
        <f>IF(AI29=Err_1,Err_1,IF(AND(NOT(E29=Err_1),OR('User Input'!AI29=2,'User Input'!AI29=3)),IF('User Input'!AN29=blank,Err_1,"OK"),blank))</f>
        <v/>
      </c>
      <c r="AO29" s="1" t="str">
        <f>IF(AI29=Err_1,Err_1,IF(AND(NOT(E29=Err_1),OR('User Input'!AI29=2,'User Input'!AI29=3)),IF('User Input'!AO29=blank,Err_1,"OK"),blank))</f>
        <v/>
      </c>
      <c r="AP29" s="1" t="str">
        <f>IF(AI29=Err_1,Err_1,IF(AND(NOT(E29=Err_1),OR('User Input'!AI29=2,'User Input'!AI29=3)),IF('User Input'!AP29=blank,Err_1,"OK"),blank))</f>
        <v/>
      </c>
      <c r="AQ29" s="130"/>
      <c r="AR29" s="1" t="str">
        <f>IF(AI29=Err_1,Err_1,IF(AND(NOT(E29=Err_1),'User Input'!AI29=3),IF('User Input'!AR29=blank,Err_1,"OK"),blank))</f>
        <v/>
      </c>
      <c r="AS29" s="1" t="str">
        <f>IF(AI29=Err_1,Err_1,IF(AND(NOT(E29=Err_1),'User Input'!AI29=3),IF('User Input'!AS29=blank,Err_1,"OK"),blank))</f>
        <v/>
      </c>
      <c r="AT29" s="1" t="str">
        <f>IF(AI29=Err_1,Err_1,IF(AND(NOT(E29=Err_1),'User Input'!AI29=3),IF('User Input'!AT29=blank,Err_1,"OK"),blank))</f>
        <v/>
      </c>
      <c r="AU29" s="130"/>
      <c r="AV29" s="34" t="str">
        <f>IF(E29="OK",IF(AND('User Input'!AI29=1,'User Input'!AG29+'User Input'!AL29&gt;='User Input'!AF29),"OK",IF(AND('User Input'!AI29=2,'User Input'!AG29+'User Input'!AL29+'User Input'!AP29&gt;='User Input'!AF29),"OK",IF(AND('User Input'!AI29=3,'User Input'!AG29+'User Input'!AL29+'User Input'!AP29+'User Input'!AT29&gt;='User Input'!AF29),"OK",Err_1))),blank)</f>
        <v/>
      </c>
      <c r="AW29" s="129"/>
    </row>
    <row r="30" spans="1:51" x14ac:dyDescent="0.25">
      <c r="A30" s="1" t="str">
        <f>IF(NOT(E30=Err_1),IF('User Input'!A30=blank,Err_1,"OK"),blank)</f>
        <v/>
      </c>
      <c r="B30" s="1" t="str">
        <f>IF(NOT(E30=Err_1),IF('User Input'!B30=blank,Err_1,"OK"),blank)</f>
        <v/>
      </c>
      <c r="C30" s="1" t="str">
        <f>IF(NOT(E30=Err_1),IF('User Input'!C30=blank,Err_1,"OK"),blank)</f>
        <v/>
      </c>
      <c r="D30" s="129"/>
      <c r="E30" s="1" t="str">
        <f>IF('User Input'!E30=blank,Err_1,"OK")</f>
        <v>Error</v>
      </c>
      <c r="F30" s="129"/>
      <c r="G30" s="1" t="str">
        <f>IF(NOT(E30=Err_1),IF('User Input'!G30=blank,Err_1,"OK"),blank)</f>
        <v/>
      </c>
      <c r="H30" s="1" t="str">
        <f>IF(NOT(E30=Err_1),IF('User Input'!H30=blank,Err_1,"OK"),blank)</f>
        <v/>
      </c>
      <c r="I30" s="1" t="str">
        <f>IF(NOT(E30=Err_1),IF('User Input'!I30=blank,Err_1,"OK"),blank)</f>
        <v/>
      </c>
      <c r="J30" s="1" t="str">
        <f>IF(NOT(E30=Err_1),IF('User Input'!J30=blank,Err_1,"OK"),blank)</f>
        <v/>
      </c>
      <c r="K30" s="1" t="str">
        <f>IF(NOT(E30=Err_1),IF('User Input'!K30=blank,Err_1,"OK"),blank)</f>
        <v/>
      </c>
      <c r="L30" s="130"/>
      <c r="M30" s="130"/>
      <c r="N30" s="130"/>
      <c r="O30" s="129"/>
      <c r="P30" s="130"/>
      <c r="Q30" s="130"/>
      <c r="R30" s="130"/>
      <c r="S30" s="130"/>
      <c r="T30" s="1" t="str">
        <f>IF(NOT(E30=Err_1),IF('User Input'!T30&lt;min_fuel,Err_1,"OK"),blank)</f>
        <v/>
      </c>
      <c r="U30" s="129"/>
      <c r="V30" s="130"/>
      <c r="W30" s="130"/>
      <c r="X30" s="130"/>
      <c r="Y30" s="1" t="str">
        <f>IF(NOT(E30=Err_1),IF('User Input'!Y30=blank,Err_1,"OK"),blank)</f>
        <v/>
      </c>
      <c r="Z30" s="1" t="str">
        <f>IF(NOT(E30=Err_1),IF('User Input'!Z30=blank,Err_1,"OK"),blank)</f>
        <v/>
      </c>
      <c r="AA30" s="1" t="str">
        <f>IF(NOT(E30=Err_1),IF('User Input'!AB30=blank,Err_1,"OK"),blank)</f>
        <v/>
      </c>
      <c r="AB30" s="130"/>
      <c r="AC30" s="129"/>
      <c r="AD30" s="1" t="str">
        <f>IF(NOT(E30=Err_1),IF(OR('User Input'!AF30=0,'User Input'!AF30=blank),Err_1,"OK"),blank)</f>
        <v/>
      </c>
      <c r="AE30" s="1" t="str">
        <f>IF(NOT(E30=Err_1),IF(OR('User Input'!AG30=0,'User Input'!AG30=blank),Err_1,"OK"),blank)</f>
        <v/>
      </c>
      <c r="AF30" s="1"/>
      <c r="AG30" s="1" t="str">
        <f>IF(NOT(AF30&lt;&gt;""),IF('User Input'!AG30&lt;2550001,"OK",Err_1),blank)</f>
        <v>OK</v>
      </c>
      <c r="AH30" s="129"/>
      <c r="AI30" s="1" t="str">
        <f>IF(NOT(E30=Err_1),IF('User Input'!AI30=blank,Err_1,"OK"),blank)</f>
        <v/>
      </c>
      <c r="AJ30" s="1" t="str">
        <f>IF(NOT(E30=Err_1),IF('User Input'!AJ30=blank,Err_1,"OK"),blank)</f>
        <v/>
      </c>
      <c r="AK30" s="1" t="str">
        <f>IF(NOT(E30=Err_1),IF('User Input'!AK30=blank,Err_1,"OK"),blank)</f>
        <v/>
      </c>
      <c r="AL30" s="1" t="str">
        <f>IF(NOT(E30=Err_1),IF('User Input'!AL30=blank,Err_1,"OK"),blank)</f>
        <v/>
      </c>
      <c r="AM30" s="130"/>
      <c r="AN30" s="1" t="str">
        <f>IF(AI30=Err_1,Err_1,IF(AND(NOT(E30=Err_1),OR('User Input'!AI30=2,'User Input'!AI30=3)),IF('User Input'!AN30=blank,Err_1,"OK"),blank))</f>
        <v/>
      </c>
      <c r="AO30" s="1" t="str">
        <f>IF(AI30=Err_1,Err_1,IF(AND(NOT(E30=Err_1),OR('User Input'!AI30=2,'User Input'!AI30=3)),IF('User Input'!AO30=blank,Err_1,"OK"),blank))</f>
        <v/>
      </c>
      <c r="AP30" s="1" t="str">
        <f>IF(AI30=Err_1,Err_1,IF(AND(NOT(E30=Err_1),OR('User Input'!AI30=2,'User Input'!AI30=3)),IF('User Input'!AP30=blank,Err_1,"OK"),blank))</f>
        <v/>
      </c>
      <c r="AQ30" s="130"/>
      <c r="AR30" s="1" t="str">
        <f>IF(AI30=Err_1,Err_1,IF(AND(NOT(E30=Err_1),'User Input'!AI30=3),IF('User Input'!AR30=blank,Err_1,"OK"),blank))</f>
        <v/>
      </c>
      <c r="AS30" s="1" t="str">
        <f>IF(AI30=Err_1,Err_1,IF(AND(NOT(E30=Err_1),'User Input'!AI30=3),IF('User Input'!AS30=blank,Err_1,"OK"),blank))</f>
        <v/>
      </c>
      <c r="AT30" s="1" t="str">
        <f>IF(AI30=Err_1,Err_1,IF(AND(NOT(E30=Err_1),'User Input'!AI30=3),IF('User Input'!AT30=blank,Err_1,"OK"),blank))</f>
        <v/>
      </c>
      <c r="AU30" s="130"/>
      <c r="AV30" s="34" t="str">
        <f>IF(E30="OK",IF(AND('User Input'!AI30=1,'User Input'!AG30+'User Input'!AL30&gt;='User Input'!AF30),"OK",IF(AND('User Input'!AI30=2,'User Input'!AG30+'User Input'!AL30+'User Input'!AP30&gt;='User Input'!AF30),"OK",IF(AND('User Input'!AI30=3,'User Input'!AG30+'User Input'!AL30+'User Input'!AP30+'User Input'!AT30&gt;='User Input'!AF30),"OK",Err_1))),blank)</f>
        <v/>
      </c>
      <c r="AW30" s="129"/>
    </row>
    <row r="31" spans="1:51" x14ac:dyDescent="0.25">
      <c r="A31" s="1" t="str">
        <f>IF(NOT(E31=Err_1),IF('User Input'!A31=blank,Err_1,"OK"),blank)</f>
        <v/>
      </c>
      <c r="B31" s="1" t="str">
        <f>IF(NOT(E31=Err_1),IF('User Input'!B31=blank,Err_1,"OK"),blank)</f>
        <v/>
      </c>
      <c r="C31" s="1" t="str">
        <f>IF(NOT(E31=Err_1),IF('User Input'!C31=blank,Err_1,"OK"),blank)</f>
        <v/>
      </c>
      <c r="D31" s="129"/>
      <c r="E31" s="1" t="str">
        <f>IF('User Input'!E31=blank,Err_1,"OK")</f>
        <v>Error</v>
      </c>
      <c r="F31" s="129"/>
      <c r="G31" s="1" t="str">
        <f>IF(NOT(E31=Err_1),IF('User Input'!G31=blank,Err_1,"OK"),blank)</f>
        <v/>
      </c>
      <c r="H31" s="1" t="str">
        <f>IF(NOT(E31=Err_1),IF('User Input'!H31=blank,Err_1,"OK"),blank)</f>
        <v/>
      </c>
      <c r="I31" s="1" t="str">
        <f>IF(NOT(E31=Err_1),IF('User Input'!I31=blank,Err_1,"OK"),blank)</f>
        <v/>
      </c>
      <c r="J31" s="1" t="str">
        <f>IF(NOT(E31=Err_1),IF('User Input'!J31=blank,Err_1,"OK"),blank)</f>
        <v/>
      </c>
      <c r="K31" s="1" t="str">
        <f>IF(NOT(E31=Err_1),IF('User Input'!K31=blank,Err_1,"OK"),blank)</f>
        <v/>
      </c>
      <c r="L31" s="130"/>
      <c r="M31" s="130"/>
      <c r="N31" s="130"/>
      <c r="O31" s="129"/>
      <c r="P31" s="130"/>
      <c r="Q31" s="130"/>
      <c r="R31" s="130"/>
      <c r="S31" s="130"/>
      <c r="T31" s="1" t="str">
        <f>IF(NOT(E31=Err_1),IF('User Input'!T31&lt;min_fuel,Err_1,"OK"),blank)</f>
        <v/>
      </c>
      <c r="U31" s="129"/>
      <c r="V31" s="130"/>
      <c r="W31" s="130"/>
      <c r="X31" s="130"/>
      <c r="Y31" s="1" t="str">
        <f>IF(NOT(E31=Err_1),IF('User Input'!Y31=blank,Err_1,"OK"),blank)</f>
        <v/>
      </c>
      <c r="Z31" s="1" t="str">
        <f>IF(NOT(E31=Err_1),IF('User Input'!Z31=blank,Err_1,"OK"),blank)</f>
        <v/>
      </c>
      <c r="AA31" s="1" t="str">
        <f>IF(NOT(E31=Err_1),IF('User Input'!AB31=blank,Err_1,"OK"),blank)</f>
        <v/>
      </c>
      <c r="AB31" s="130"/>
      <c r="AC31" s="129"/>
      <c r="AD31" s="1" t="str">
        <f>IF(NOT(E31=Err_1),IF(OR('User Input'!AF31=0,'User Input'!AF31=blank),Err_1,"OK"),blank)</f>
        <v/>
      </c>
      <c r="AE31" s="1" t="str">
        <f>IF(NOT(E31=Err_1),IF(OR('User Input'!AG31=0,'User Input'!AG31=blank),Err_1,"OK"),blank)</f>
        <v/>
      </c>
      <c r="AF31" s="1"/>
      <c r="AG31" s="1" t="str">
        <f>IF(NOT(AF31&lt;&gt;""),IF('User Input'!AG31&lt;2550001,"OK",Err_1),blank)</f>
        <v>OK</v>
      </c>
      <c r="AH31" s="129"/>
      <c r="AI31" s="1" t="str">
        <f>IF(NOT(E31=Err_1),IF('User Input'!AI31=blank,Err_1,"OK"),blank)</f>
        <v/>
      </c>
      <c r="AJ31" s="1" t="str">
        <f>IF(NOT(E31=Err_1),IF('User Input'!AJ31=blank,Err_1,"OK"),blank)</f>
        <v/>
      </c>
      <c r="AK31" s="1" t="str">
        <f>IF(NOT(E31=Err_1),IF('User Input'!AK31=blank,Err_1,"OK"),blank)</f>
        <v/>
      </c>
      <c r="AL31" s="1" t="str">
        <f>IF(NOT(E31=Err_1),IF('User Input'!AL31=blank,Err_1,"OK"),blank)</f>
        <v/>
      </c>
      <c r="AM31" s="130"/>
      <c r="AN31" s="1" t="str">
        <f>IF(AI31=Err_1,Err_1,IF(AND(NOT(E31=Err_1),OR('User Input'!AI31=2,'User Input'!AI31=3)),IF('User Input'!AN31=blank,Err_1,"OK"),blank))</f>
        <v/>
      </c>
      <c r="AO31" s="1" t="str">
        <f>IF(AI31=Err_1,Err_1,IF(AND(NOT(E31=Err_1),OR('User Input'!AI31=2,'User Input'!AI31=3)),IF('User Input'!AO31=blank,Err_1,"OK"),blank))</f>
        <v/>
      </c>
      <c r="AP31" s="1" t="str">
        <f>IF(AI31=Err_1,Err_1,IF(AND(NOT(E31=Err_1),OR('User Input'!AI31=2,'User Input'!AI31=3)),IF('User Input'!AP31=blank,Err_1,"OK"),blank))</f>
        <v/>
      </c>
      <c r="AQ31" s="130"/>
      <c r="AR31" s="1" t="str">
        <f>IF(AI31=Err_1,Err_1,IF(AND(NOT(E31=Err_1),'User Input'!AI31=3),IF('User Input'!AR31=blank,Err_1,"OK"),blank))</f>
        <v/>
      </c>
      <c r="AS31" s="1" t="str">
        <f>IF(AI31=Err_1,Err_1,IF(AND(NOT(E31=Err_1),'User Input'!AI31=3),IF('User Input'!AS31=blank,Err_1,"OK"),blank))</f>
        <v/>
      </c>
      <c r="AT31" s="1" t="str">
        <f>IF(AI31=Err_1,Err_1,IF(AND(NOT(E31=Err_1),'User Input'!AI31=3),IF('User Input'!AT31=blank,Err_1,"OK"),blank))</f>
        <v/>
      </c>
      <c r="AU31" s="130"/>
      <c r="AV31" s="34" t="str">
        <f>IF(E31="OK",IF(AND('User Input'!AI31=1,'User Input'!AG31+'User Input'!AL31&gt;='User Input'!AF31),"OK",IF(AND('User Input'!AI31=2,'User Input'!AG31+'User Input'!AL31+'User Input'!AP31&gt;='User Input'!AF31),"OK",IF(AND('User Input'!AI31=3,'User Input'!AG31+'User Input'!AL31+'User Input'!AP31+'User Input'!AT31&gt;='User Input'!AF31),"OK",Err_1))),blank)</f>
        <v/>
      </c>
      <c r="AW31" s="129"/>
    </row>
    <row r="32" spans="1:51" x14ac:dyDescent="0.2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row>
  </sheetData>
  <sheetProtection password="D3D0" sheet="1" objects="1" scenarios="1" selectLockedCells="1" selectUnlockedCells="1"/>
  <mergeCells count="34">
    <mergeCell ref="A4:A6"/>
    <mergeCell ref="B4:B6"/>
    <mergeCell ref="C4:C6"/>
    <mergeCell ref="E4:E6"/>
    <mergeCell ref="G4:N4"/>
    <mergeCell ref="G5:G6"/>
    <mergeCell ref="H5:H6"/>
    <mergeCell ref="I5:I6"/>
    <mergeCell ref="J5:J6"/>
    <mergeCell ref="A2:C3"/>
    <mergeCell ref="G2:K3"/>
    <mergeCell ref="AI2:AU3"/>
    <mergeCell ref="Y2:AB3"/>
    <mergeCell ref="V5:V6"/>
    <mergeCell ref="W5:X5"/>
    <mergeCell ref="Y5:Y6"/>
    <mergeCell ref="Z5:Z6"/>
    <mergeCell ref="AA5:AA6"/>
    <mergeCell ref="AB5:AB6"/>
    <mergeCell ref="K5:K6"/>
    <mergeCell ref="L5:M5"/>
    <mergeCell ref="N5:N6"/>
    <mergeCell ref="AD2:AG3"/>
    <mergeCell ref="P2:T3"/>
    <mergeCell ref="AR4:AU5"/>
    <mergeCell ref="P5:P6"/>
    <mergeCell ref="Q5:S5"/>
    <mergeCell ref="AV2:AV6"/>
    <mergeCell ref="AJ4:AM5"/>
    <mergeCell ref="AN4:AQ5"/>
    <mergeCell ref="V4:AB4"/>
    <mergeCell ref="T5:T6"/>
    <mergeCell ref="AD4:AE5"/>
    <mergeCell ref="AI4:AI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topLeftCell="H1" workbookViewId="0">
      <selection activeCell="H3" sqref="H3"/>
    </sheetView>
  </sheetViews>
  <sheetFormatPr defaultRowHeight="15" x14ac:dyDescent="0.25"/>
  <cols>
    <col min="14" max="14" width="9.140625" style="271"/>
    <col min="15" max="15" width="25.140625" bestFit="1" customWidth="1"/>
  </cols>
  <sheetData>
    <row r="1" spans="1:34" s="102" customFormat="1" ht="14.45" x14ac:dyDescent="0.3">
      <c r="A1" s="462"/>
      <c r="B1" s="462"/>
      <c r="C1" s="462"/>
      <c r="D1" s="462"/>
      <c r="E1" s="462"/>
      <c r="F1" s="462"/>
      <c r="G1" s="463" t="s">
        <v>129</v>
      </c>
      <c r="H1" s="464"/>
      <c r="I1" s="465"/>
      <c r="J1" s="466" t="s">
        <v>130</v>
      </c>
      <c r="K1" s="467"/>
      <c r="L1" s="467"/>
      <c r="M1" s="467"/>
      <c r="N1" s="467"/>
      <c r="O1" s="467"/>
      <c r="P1" s="468"/>
      <c r="Q1" s="469" t="s">
        <v>124</v>
      </c>
      <c r="R1" s="470"/>
      <c r="S1" s="98"/>
      <c r="T1" s="99" t="s">
        <v>131</v>
      </c>
      <c r="U1" s="100"/>
      <c r="V1" s="100"/>
      <c r="W1" s="100"/>
      <c r="X1" s="100"/>
      <c r="Y1" s="100"/>
      <c r="Z1" s="100"/>
      <c r="AA1" s="100"/>
      <c r="AB1" s="100"/>
      <c r="AC1" s="100"/>
      <c r="AD1" s="100"/>
      <c r="AE1" s="100"/>
      <c r="AF1" s="100"/>
      <c r="AG1" s="100"/>
      <c r="AH1" s="101"/>
    </row>
    <row r="2" spans="1:34" s="102" customFormat="1" ht="63.75" customHeight="1" x14ac:dyDescent="0.25">
      <c r="A2" s="103" t="s">
        <v>132</v>
      </c>
      <c r="B2" s="103" t="s">
        <v>133</v>
      </c>
      <c r="C2" s="103" t="s">
        <v>134</v>
      </c>
      <c r="D2" s="103" t="s">
        <v>135</v>
      </c>
      <c r="E2" s="103" t="s">
        <v>136</v>
      </c>
      <c r="F2" s="103" t="s">
        <v>137</v>
      </c>
      <c r="G2" s="103" t="s">
        <v>138</v>
      </c>
      <c r="H2" s="103" t="s">
        <v>139</v>
      </c>
      <c r="I2" s="103" t="s">
        <v>140</v>
      </c>
      <c r="J2" s="103" t="s">
        <v>141</v>
      </c>
      <c r="K2" s="103" t="s">
        <v>142</v>
      </c>
      <c r="L2" s="103" t="s">
        <v>143</v>
      </c>
      <c r="M2" s="103" t="s">
        <v>144</v>
      </c>
      <c r="N2" s="274" t="s">
        <v>145</v>
      </c>
      <c r="O2" s="103" t="s">
        <v>146</v>
      </c>
      <c r="P2" s="103" t="s">
        <v>147</v>
      </c>
      <c r="Q2" s="103" t="s">
        <v>148</v>
      </c>
      <c r="R2" s="103" t="s">
        <v>149</v>
      </c>
      <c r="S2" s="103" t="s">
        <v>150</v>
      </c>
      <c r="T2" s="103" t="s">
        <v>151</v>
      </c>
      <c r="U2" s="104" t="s">
        <v>152</v>
      </c>
      <c r="V2" s="104" t="s">
        <v>153</v>
      </c>
      <c r="W2" s="104" t="s">
        <v>154</v>
      </c>
      <c r="X2" s="104" t="s">
        <v>155</v>
      </c>
      <c r="Y2" s="105" t="s">
        <v>156</v>
      </c>
      <c r="Z2" s="105" t="s">
        <v>157</v>
      </c>
      <c r="AA2" s="105" t="s">
        <v>158</v>
      </c>
      <c r="AB2" s="105" t="s">
        <v>159</v>
      </c>
      <c r="AC2" s="105" t="s">
        <v>160</v>
      </c>
      <c r="AD2" s="105" t="s">
        <v>161</v>
      </c>
      <c r="AE2" s="105" t="s">
        <v>162</v>
      </c>
      <c r="AF2" s="105" t="s">
        <v>163</v>
      </c>
      <c r="AG2" s="105" t="s">
        <v>164</v>
      </c>
      <c r="AH2" s="101"/>
    </row>
    <row r="3" spans="1:34" ht="14.45" x14ac:dyDescent="0.3">
      <c r="A3" s="1" t="str">
        <f>IF(NOT('User Input'!A7=blank),'User Input'!A7,blank)</f>
        <v/>
      </c>
      <c r="B3" s="1" t="str">
        <f>IF(NOT('User Input'!B7=blank),'User Input'!B7,blank)</f>
        <v/>
      </c>
      <c r="C3" s="1" t="str">
        <f>IF(NOT('User Input'!C7=blank),'User Input'!C7,blank)</f>
        <v/>
      </c>
      <c r="D3" s="1" t="str">
        <f>IF(NOT('User Input'!G7=blank),'User Input'!G7,blank)</f>
        <v/>
      </c>
      <c r="E3" s="1" t="str">
        <f>IF(NOT('User Input'!H7=blank),'User Input'!H7,blank)</f>
        <v/>
      </c>
      <c r="F3" s="1" t="str">
        <f>IF(NOT('User Input'!E7=blank),'User Input'!E7,blank)</f>
        <v/>
      </c>
      <c r="G3" s="1" t="str">
        <f>IF(NOT('User Input'!I7=blank),'User Input'!I7,blank)</f>
        <v/>
      </c>
      <c r="H3" s="1" t="str">
        <f>IF(NOT('User Input'!J7=blank),'User Input'!J7,blank)</f>
        <v/>
      </c>
      <c r="I3" s="1" t="str">
        <f>IF(AND(NOT('User Input'!T7=blank),'User Input'!T7&gt;0),'User Input'!T7,blank)</f>
        <v/>
      </c>
      <c r="J3" s="1" t="str">
        <f>IF(NOT('User Input'!V7=blank),'User Input'!V7,blank)</f>
        <v/>
      </c>
      <c r="K3" s="1" t="str">
        <f>IF(NOT('User Input'!W7=blank),'User Input'!W7,blank)</f>
        <v/>
      </c>
      <c r="L3" s="1" t="str">
        <f>IF(NOT('User Input'!X7=blank),'User Input'!X7,blank)</f>
        <v/>
      </c>
      <c r="M3" s="1" t="str">
        <f>IF('User Input'!E7&gt;0,'User Input'!Y7,blank)</f>
        <v/>
      </c>
      <c r="N3" s="30" t="str">
        <f>IF(NOT('User Input'!Z7=blank),'User Input'!Z7,blank)</f>
        <v/>
      </c>
      <c r="O3" s="1" t="str">
        <f>IF(NOT('User Input'!AA7=blank),'User Input'!AA7,blank)</f>
        <v/>
      </c>
      <c r="P3" s="1" t="str">
        <f>IF(AND(NOT('User Input'!AC7=blank),'User Input'!AC7&gt;0),'User Input'!AC7,blank)</f>
        <v/>
      </c>
      <c r="Q3" s="1" t="str">
        <f>IF('Benefits Calculator'!BB9&gt;0,'Benefits Calculator'!BB9,blank)</f>
        <v/>
      </c>
      <c r="R3" s="1" t="str">
        <f>IF('Benefits Calculator'!BC9&gt;0,'Benefits Calculator'!BC9,blank)</f>
        <v/>
      </c>
      <c r="S3" s="1" t="str">
        <f>IF('User Input'!AF7&gt;0,'User Input'!AF7,blank)</f>
        <v/>
      </c>
      <c r="T3" s="1" t="str">
        <f>IF('User Input'!AG7&gt;0,'User Input'!AG7,blank)</f>
        <v/>
      </c>
      <c r="U3" s="1" t="str">
        <f>IF(NOT('User Input'!AI7=blank),'User Input'!AI7,blank)</f>
        <v/>
      </c>
      <c r="V3" s="1" t="str">
        <f>IF(NOT('User Input'!AJ7=blank),'User Input'!AJ7,blank)</f>
        <v/>
      </c>
      <c r="W3" s="1" t="str">
        <f>IF(NOT('User Input'!AK7=blank),'User Input'!AK7,blank)</f>
        <v/>
      </c>
      <c r="X3" s="1" t="str">
        <f>IF(NOT('User Input'!AL7=blank),'User Input'!AL7,blank)</f>
        <v/>
      </c>
      <c r="Y3" s="1" t="str">
        <f>IF(NOT('User Input'!AM7=blank),'User Input'!AM7,blank)</f>
        <v/>
      </c>
      <c r="Z3" s="1" t="str">
        <f>IF(NOT('User Input'!AN7=blank),'User Input'!AN7,blank)</f>
        <v/>
      </c>
      <c r="AA3" s="1" t="str">
        <f>IF(NOT('User Input'!AO7=blank),'User Input'!AO7,blank)</f>
        <v/>
      </c>
      <c r="AB3" s="1" t="str">
        <f>IF(NOT('User Input'!AP7=blank),'User Input'!AP7,blank)</f>
        <v/>
      </c>
      <c r="AC3" s="1" t="str">
        <f>IF(NOT('User Input'!AQ7=blank),'User Input'!AQ7,blank)</f>
        <v/>
      </c>
      <c r="AD3" s="1" t="str">
        <f>IF(NOT('User Input'!AR7=blank),'User Input'!AR7,blank)</f>
        <v/>
      </c>
      <c r="AE3" s="1" t="str">
        <f>IF(NOT('User Input'!AS7=blank),'User Input'!AS7,blank)</f>
        <v/>
      </c>
      <c r="AF3" s="1" t="str">
        <f>IF(NOT('User Input'!AT7=blank),'User Input'!AT7,blank)</f>
        <v/>
      </c>
      <c r="AG3" s="1" t="str">
        <f>IF(NOT('User Input'!AU7=blank),'User Input'!AU7,blank)</f>
        <v/>
      </c>
    </row>
    <row r="4" spans="1:34" ht="14.45" x14ac:dyDescent="0.3">
      <c r="A4" s="1" t="str">
        <f>IF(NOT('User Input'!A8=blank),'User Input'!A8,blank)</f>
        <v/>
      </c>
      <c r="B4" s="1" t="str">
        <f>IF(NOT('User Input'!B8=blank),'User Input'!B8,blank)</f>
        <v/>
      </c>
      <c r="C4" s="1" t="str">
        <f>IF(NOT('User Input'!C8=blank),'User Input'!C8,blank)</f>
        <v/>
      </c>
      <c r="D4" s="1" t="str">
        <f>IF(NOT('User Input'!G8=blank),'User Input'!G8,blank)</f>
        <v/>
      </c>
      <c r="E4" s="1" t="str">
        <f>IF(NOT('User Input'!H8=blank),'User Input'!H8,blank)</f>
        <v/>
      </c>
      <c r="F4" s="1" t="str">
        <f>IF(NOT('User Input'!E8=blank),'User Input'!E8,blank)</f>
        <v/>
      </c>
      <c r="G4" s="1" t="str">
        <f>IF(NOT('User Input'!I8=blank),'User Input'!I8,blank)</f>
        <v/>
      </c>
      <c r="H4" s="1" t="str">
        <f>IF(NOT('User Input'!J8=blank),'User Input'!J8,blank)</f>
        <v/>
      </c>
      <c r="I4" s="1" t="str">
        <f>IF(AND(NOT('User Input'!T8=blank),'User Input'!T8&gt;0),'User Input'!T8,blank)</f>
        <v/>
      </c>
      <c r="J4" s="1" t="str">
        <f>IF(NOT('User Input'!V8=blank),'User Input'!V8,blank)</f>
        <v/>
      </c>
      <c r="K4" s="1" t="str">
        <f>IF(NOT('User Input'!W8=blank),'User Input'!W8,blank)</f>
        <v/>
      </c>
      <c r="L4" s="1" t="str">
        <f>IF(NOT('User Input'!X8=blank),'User Input'!X8,blank)</f>
        <v/>
      </c>
      <c r="M4" s="1" t="str">
        <f>IF('User Input'!E8&gt;0,'User Input'!Y8,blank)</f>
        <v/>
      </c>
      <c r="N4" s="30" t="str">
        <f>IF(NOT('User Input'!Z8=blank),'User Input'!Z8,blank)</f>
        <v/>
      </c>
      <c r="O4" s="1" t="str">
        <f>IF(NOT('User Input'!AA8=blank),'User Input'!AA8,blank)</f>
        <v/>
      </c>
      <c r="P4" s="1" t="str">
        <f>IF(AND(NOT('User Input'!AC8=blank),'User Input'!AC8&gt;0),'User Input'!AC8,blank)</f>
        <v/>
      </c>
      <c r="Q4" s="1" t="str">
        <f>IF('Benefits Calculator'!BB10&gt;0,'Benefits Calculator'!BB10,blank)</f>
        <v/>
      </c>
      <c r="R4" s="1" t="str">
        <f>IF('Benefits Calculator'!BC10&gt;0,'Benefits Calculator'!BC10,blank)</f>
        <v/>
      </c>
      <c r="S4" s="1" t="str">
        <f>IF('User Input'!AF8&gt;0,'User Input'!AF8,blank)</f>
        <v/>
      </c>
      <c r="T4" s="1" t="str">
        <f>IF('User Input'!AG8&gt;0,'User Input'!AG8,blank)</f>
        <v/>
      </c>
      <c r="U4" s="1" t="str">
        <f>IF(NOT('User Input'!AI8=blank),'User Input'!AI8,blank)</f>
        <v/>
      </c>
      <c r="V4" s="1" t="str">
        <f>IF(NOT('User Input'!AJ8=blank),'User Input'!AJ8,blank)</f>
        <v/>
      </c>
      <c r="W4" s="1" t="str">
        <f>IF(NOT('User Input'!AK8=blank),'User Input'!AK8,blank)</f>
        <v/>
      </c>
      <c r="X4" s="1" t="str">
        <f>IF(NOT('User Input'!AL8=blank),'User Input'!AL8,blank)</f>
        <v/>
      </c>
      <c r="Y4" s="1" t="str">
        <f>IF(NOT('User Input'!AM8=blank),'User Input'!AM8,blank)</f>
        <v/>
      </c>
      <c r="Z4" s="1" t="str">
        <f>IF(NOT('User Input'!AN8=blank),'User Input'!AN8,blank)</f>
        <v/>
      </c>
      <c r="AA4" s="1" t="str">
        <f>IF(NOT('User Input'!AO8=blank),'User Input'!AO8,blank)</f>
        <v/>
      </c>
      <c r="AB4" s="1" t="str">
        <f>IF(NOT('User Input'!AP8=blank),'User Input'!AP8,blank)</f>
        <v/>
      </c>
      <c r="AC4" s="1" t="str">
        <f>IF(NOT('User Input'!AQ8=blank),'User Input'!AQ8,blank)</f>
        <v/>
      </c>
      <c r="AD4" s="1" t="str">
        <f>IF(NOT('User Input'!AR8=blank),'User Input'!AR8,blank)</f>
        <v/>
      </c>
      <c r="AE4" s="1" t="str">
        <f>IF(NOT('User Input'!AS8=blank),'User Input'!AS8,blank)</f>
        <v/>
      </c>
      <c r="AF4" s="1" t="str">
        <f>IF(NOT('User Input'!AT8=blank),'User Input'!AT8,blank)</f>
        <v/>
      </c>
      <c r="AG4" s="1" t="str">
        <f>IF(NOT('User Input'!AU8=blank),'User Input'!AU8,blank)</f>
        <v/>
      </c>
    </row>
    <row r="5" spans="1:34" ht="14.45" x14ac:dyDescent="0.3">
      <c r="A5" s="1" t="str">
        <f>IF(NOT('User Input'!A9=blank),'User Input'!A9,blank)</f>
        <v/>
      </c>
      <c r="B5" s="1" t="str">
        <f>IF(NOT('User Input'!B9=blank),'User Input'!B9,blank)</f>
        <v/>
      </c>
      <c r="C5" s="1" t="str">
        <f>IF(NOT('User Input'!C9=blank),'User Input'!C9,blank)</f>
        <v/>
      </c>
      <c r="D5" s="1" t="str">
        <f>IF(NOT('User Input'!G9=blank),'User Input'!G9,blank)</f>
        <v/>
      </c>
      <c r="E5" s="1" t="str">
        <f>IF(NOT('User Input'!H9=blank),'User Input'!H9,blank)</f>
        <v/>
      </c>
      <c r="F5" s="1" t="str">
        <f>IF(NOT('User Input'!E9=blank),'User Input'!E9,blank)</f>
        <v/>
      </c>
      <c r="G5" s="1" t="str">
        <f>IF(NOT('User Input'!I9=blank),'User Input'!I9,blank)</f>
        <v/>
      </c>
      <c r="H5" s="1" t="str">
        <f>IF(NOT('User Input'!J9=blank),'User Input'!J9,blank)</f>
        <v/>
      </c>
      <c r="I5" s="1" t="str">
        <f>IF(AND(NOT('User Input'!T9=blank),'User Input'!T9&gt;0),'User Input'!T9,blank)</f>
        <v/>
      </c>
      <c r="J5" s="1" t="str">
        <f>IF(NOT('User Input'!V9=blank),'User Input'!V9,blank)</f>
        <v/>
      </c>
      <c r="K5" s="1" t="str">
        <f>IF(NOT('User Input'!W9=blank),'User Input'!W9,blank)</f>
        <v/>
      </c>
      <c r="L5" s="1" t="str">
        <f>IF(NOT('User Input'!X9=blank),'User Input'!X9,blank)</f>
        <v/>
      </c>
      <c r="M5" s="1" t="str">
        <f>IF('User Input'!E9&gt;0,'User Input'!Y9,blank)</f>
        <v/>
      </c>
      <c r="N5" s="30" t="str">
        <f>IF(NOT('User Input'!Z9=blank),'User Input'!Z9,blank)</f>
        <v/>
      </c>
      <c r="O5" s="1" t="str">
        <f>IF(NOT('User Input'!AA9=blank),'User Input'!AA9,blank)</f>
        <v/>
      </c>
      <c r="P5" s="1" t="str">
        <f>IF(AND(NOT('User Input'!AC9=blank),'User Input'!AC9&gt;0),'User Input'!AC9,blank)</f>
        <v/>
      </c>
      <c r="Q5" s="1" t="str">
        <f>IF('Benefits Calculator'!BB11&gt;0,'Benefits Calculator'!BB11,blank)</f>
        <v/>
      </c>
      <c r="R5" s="1" t="str">
        <f>IF('Benefits Calculator'!BC11&gt;0,'Benefits Calculator'!BC11,blank)</f>
        <v/>
      </c>
      <c r="S5" s="1" t="str">
        <f>IF('User Input'!AF9&gt;0,'User Input'!AF9,blank)</f>
        <v/>
      </c>
      <c r="T5" s="1" t="str">
        <f>IF('User Input'!AG9&gt;0,'User Input'!AG9,blank)</f>
        <v/>
      </c>
      <c r="U5" s="1" t="str">
        <f>IF(NOT('User Input'!AI9=blank),'User Input'!AI9,blank)</f>
        <v/>
      </c>
      <c r="V5" s="1" t="str">
        <f>IF(NOT('User Input'!AJ9=blank),'User Input'!AJ9,blank)</f>
        <v/>
      </c>
      <c r="W5" s="1" t="str">
        <f>IF(NOT('User Input'!AK9=blank),'User Input'!AK9,blank)</f>
        <v/>
      </c>
      <c r="X5" s="1" t="str">
        <f>IF(NOT('User Input'!AL9=blank),'User Input'!AL9,blank)</f>
        <v/>
      </c>
      <c r="Y5" s="1" t="str">
        <f>IF(NOT('User Input'!AM9=blank),'User Input'!AM9,blank)</f>
        <v/>
      </c>
      <c r="Z5" s="1" t="str">
        <f>IF(NOT('User Input'!AN9=blank),'User Input'!AN9,blank)</f>
        <v/>
      </c>
      <c r="AA5" s="1" t="str">
        <f>IF(NOT('User Input'!AO9=blank),'User Input'!AO9,blank)</f>
        <v/>
      </c>
      <c r="AB5" s="1" t="str">
        <f>IF(NOT('User Input'!AP9=blank),'User Input'!AP9,blank)</f>
        <v/>
      </c>
      <c r="AC5" s="1" t="str">
        <f>IF(NOT('User Input'!AQ9=blank),'User Input'!AQ9,blank)</f>
        <v/>
      </c>
      <c r="AD5" s="1" t="str">
        <f>IF(NOT('User Input'!AR9=blank),'User Input'!AR9,blank)</f>
        <v/>
      </c>
      <c r="AE5" s="1" t="str">
        <f>IF(NOT('User Input'!AS9=blank),'User Input'!AS9,blank)</f>
        <v/>
      </c>
      <c r="AF5" s="1" t="str">
        <f>IF(NOT('User Input'!AT9=blank),'User Input'!AT9,blank)</f>
        <v/>
      </c>
      <c r="AG5" s="1" t="str">
        <f>IF(NOT('User Input'!AU9=blank),'User Input'!AU9,blank)</f>
        <v/>
      </c>
    </row>
    <row r="6" spans="1:34" x14ac:dyDescent="0.25">
      <c r="A6" s="1" t="str">
        <f>IF(NOT('User Input'!A10=blank),'User Input'!A10,blank)</f>
        <v/>
      </c>
      <c r="B6" s="1" t="str">
        <f>IF(NOT('User Input'!B10=blank),'User Input'!B10,blank)</f>
        <v/>
      </c>
      <c r="C6" s="1" t="str">
        <f>IF(NOT('User Input'!C10=blank),'User Input'!C10,blank)</f>
        <v/>
      </c>
      <c r="D6" s="1" t="str">
        <f>IF(NOT('User Input'!G10=blank),'User Input'!G10,blank)</f>
        <v/>
      </c>
      <c r="E6" s="1" t="str">
        <f>IF(NOT('User Input'!H10=blank),'User Input'!H10,blank)</f>
        <v/>
      </c>
      <c r="F6" s="1" t="str">
        <f>IF(NOT('User Input'!E10=blank),'User Input'!E10,blank)</f>
        <v/>
      </c>
      <c r="G6" s="1" t="str">
        <f>IF(NOT('User Input'!I10=blank),'User Input'!I10,blank)</f>
        <v/>
      </c>
      <c r="H6" s="1" t="str">
        <f>IF(NOT('User Input'!J10=blank),'User Input'!J10,blank)</f>
        <v/>
      </c>
      <c r="I6" s="1" t="str">
        <f>IF(AND(NOT('User Input'!T10=blank),'User Input'!T10&gt;0),'User Input'!T10,blank)</f>
        <v/>
      </c>
      <c r="J6" s="1" t="str">
        <f>IF(NOT('User Input'!V10=blank),'User Input'!V10,blank)</f>
        <v/>
      </c>
      <c r="K6" s="1" t="str">
        <f>IF(NOT('User Input'!W10=blank),'User Input'!W10,blank)</f>
        <v/>
      </c>
      <c r="L6" s="1" t="str">
        <f>IF(NOT('User Input'!X10=blank),'User Input'!X10,blank)</f>
        <v/>
      </c>
      <c r="M6" s="1" t="str">
        <f>IF('User Input'!E10&gt;0,'User Input'!Y10,blank)</f>
        <v/>
      </c>
      <c r="N6" s="30" t="str">
        <f>IF(NOT('User Input'!Z10=blank),'User Input'!Z10,blank)</f>
        <v/>
      </c>
      <c r="O6" s="1" t="str">
        <f>IF(NOT('User Input'!AA10=blank),'User Input'!AA10,blank)</f>
        <v/>
      </c>
      <c r="P6" s="1" t="str">
        <f>IF(AND(NOT('User Input'!AC10=blank),'User Input'!AC10&gt;0),'User Input'!AC10,blank)</f>
        <v/>
      </c>
      <c r="Q6" s="1" t="str">
        <f>IF('Benefits Calculator'!BB12&gt;0,'Benefits Calculator'!BB12,blank)</f>
        <v/>
      </c>
      <c r="R6" s="1" t="str">
        <f>IF('Benefits Calculator'!BC12&gt;0,'Benefits Calculator'!BC12,blank)</f>
        <v/>
      </c>
      <c r="S6" s="1" t="str">
        <f>IF('User Input'!AF10&gt;0,'User Input'!AF10,blank)</f>
        <v/>
      </c>
      <c r="T6" s="1" t="str">
        <f>IF('User Input'!AG10&gt;0,'User Input'!AG10,blank)</f>
        <v/>
      </c>
      <c r="U6" s="1" t="str">
        <f>IF(NOT('User Input'!AI10=blank),'User Input'!AI10,blank)</f>
        <v/>
      </c>
      <c r="V6" s="1" t="str">
        <f>IF(NOT('User Input'!AJ10=blank),'User Input'!AJ10,blank)</f>
        <v/>
      </c>
      <c r="W6" s="1" t="str">
        <f>IF(NOT('User Input'!AK10=blank),'User Input'!AK10,blank)</f>
        <v/>
      </c>
      <c r="X6" s="1" t="str">
        <f>IF(NOT('User Input'!AL10=blank),'User Input'!AL10,blank)</f>
        <v/>
      </c>
      <c r="Y6" s="1" t="str">
        <f>IF(NOT('User Input'!AM10=blank),'User Input'!AM10,blank)</f>
        <v/>
      </c>
      <c r="Z6" s="1" t="str">
        <f>IF(NOT('User Input'!AN10=blank),'User Input'!AN10,blank)</f>
        <v/>
      </c>
      <c r="AA6" s="1" t="str">
        <f>IF(NOT('User Input'!AO10=blank),'User Input'!AO10,blank)</f>
        <v/>
      </c>
      <c r="AB6" s="1" t="str">
        <f>IF(NOT('User Input'!AP10=blank),'User Input'!AP10,blank)</f>
        <v/>
      </c>
      <c r="AC6" s="1" t="str">
        <f>IF(NOT('User Input'!AQ10=blank),'User Input'!AQ10,blank)</f>
        <v/>
      </c>
      <c r="AD6" s="1" t="str">
        <f>IF(NOT('User Input'!AR10=blank),'User Input'!AR10,blank)</f>
        <v/>
      </c>
      <c r="AE6" s="1" t="str">
        <f>IF(NOT('User Input'!AS10=blank),'User Input'!AS10,blank)</f>
        <v/>
      </c>
      <c r="AF6" s="1" t="str">
        <f>IF(NOT('User Input'!AT10=blank),'User Input'!AT10,blank)</f>
        <v/>
      </c>
      <c r="AG6" s="1" t="str">
        <f>IF(NOT('User Input'!AU10=blank),'User Input'!AU10,blank)</f>
        <v/>
      </c>
    </row>
    <row r="7" spans="1:34" x14ac:dyDescent="0.25">
      <c r="A7" s="1" t="str">
        <f>IF(NOT('User Input'!A11=blank),'User Input'!A11,blank)</f>
        <v/>
      </c>
      <c r="B7" s="1" t="str">
        <f>IF(NOT('User Input'!B11=blank),'User Input'!B11,blank)</f>
        <v/>
      </c>
      <c r="C7" s="1" t="str">
        <f>IF(NOT('User Input'!C11=blank),'User Input'!C11,blank)</f>
        <v/>
      </c>
      <c r="D7" s="1" t="str">
        <f>IF(NOT('User Input'!G11=blank),'User Input'!G11,blank)</f>
        <v/>
      </c>
      <c r="E7" s="1" t="str">
        <f>IF(NOT('User Input'!H11=blank),'User Input'!H11,blank)</f>
        <v/>
      </c>
      <c r="F7" s="1" t="str">
        <f>IF(NOT('User Input'!E11=blank),'User Input'!E11,blank)</f>
        <v/>
      </c>
      <c r="G7" s="1" t="str">
        <f>IF(NOT('User Input'!I11=blank),'User Input'!I11,blank)</f>
        <v/>
      </c>
      <c r="H7" s="1" t="str">
        <f>IF(NOT('User Input'!J11=blank),'User Input'!J11,blank)</f>
        <v/>
      </c>
      <c r="I7" s="1" t="str">
        <f>IF(AND(NOT('User Input'!T11=blank),'User Input'!T11&gt;0),'User Input'!T11,blank)</f>
        <v/>
      </c>
      <c r="J7" s="1" t="str">
        <f>IF(NOT('User Input'!V11=blank),'User Input'!V11,blank)</f>
        <v/>
      </c>
      <c r="K7" s="1" t="str">
        <f>IF(NOT('User Input'!W11=blank),'User Input'!W11,blank)</f>
        <v/>
      </c>
      <c r="L7" s="1" t="str">
        <f>IF(NOT('User Input'!X11=blank),'User Input'!X11,blank)</f>
        <v/>
      </c>
      <c r="M7" s="1" t="str">
        <f>IF('User Input'!E11&gt;0,'User Input'!Y11,blank)</f>
        <v/>
      </c>
      <c r="N7" s="30" t="str">
        <f>IF(NOT('User Input'!Z11=blank),'User Input'!Z11,blank)</f>
        <v/>
      </c>
      <c r="O7" s="1" t="str">
        <f>IF(NOT('User Input'!AA11=blank),'User Input'!AA11,blank)</f>
        <v/>
      </c>
      <c r="P7" s="1" t="str">
        <f>IF(AND(NOT('User Input'!AC11=blank),'User Input'!AC11&gt;0),'User Input'!AC11,blank)</f>
        <v/>
      </c>
      <c r="Q7" s="1" t="str">
        <f>IF('Benefits Calculator'!BB13&gt;0,'Benefits Calculator'!BB13,blank)</f>
        <v/>
      </c>
      <c r="R7" s="1" t="str">
        <f>IF('Benefits Calculator'!BC13&gt;0,'Benefits Calculator'!BC13,blank)</f>
        <v/>
      </c>
      <c r="S7" s="1" t="str">
        <f>IF('User Input'!AF11&gt;0,'User Input'!AF11,blank)</f>
        <v/>
      </c>
      <c r="T7" s="1" t="str">
        <f>IF('User Input'!AG11&gt;0,'User Input'!AG11,blank)</f>
        <v/>
      </c>
      <c r="U7" s="1" t="str">
        <f>IF(NOT('User Input'!AI11=blank),'User Input'!AI11,blank)</f>
        <v/>
      </c>
      <c r="V7" s="1" t="str">
        <f>IF(NOT('User Input'!AJ11=blank),'User Input'!AJ11,blank)</f>
        <v/>
      </c>
      <c r="W7" s="1" t="str">
        <f>IF(NOT('User Input'!AK11=blank),'User Input'!AK11,blank)</f>
        <v/>
      </c>
      <c r="X7" s="1" t="str">
        <f>IF(NOT('User Input'!AL11=blank),'User Input'!AL11,blank)</f>
        <v/>
      </c>
      <c r="Y7" s="1" t="str">
        <f>IF(NOT('User Input'!AM11=blank),'User Input'!AM11,blank)</f>
        <v/>
      </c>
      <c r="Z7" s="1" t="str">
        <f>IF(NOT('User Input'!AN11=blank),'User Input'!AN11,blank)</f>
        <v/>
      </c>
      <c r="AA7" s="1" t="str">
        <f>IF(NOT('User Input'!AO11=blank),'User Input'!AO11,blank)</f>
        <v/>
      </c>
      <c r="AB7" s="1" t="str">
        <f>IF(NOT('User Input'!AP11=blank),'User Input'!AP11,blank)</f>
        <v/>
      </c>
      <c r="AC7" s="1" t="str">
        <f>IF(NOT('User Input'!AQ11=blank),'User Input'!AQ11,blank)</f>
        <v/>
      </c>
      <c r="AD7" s="1" t="str">
        <f>IF(NOT('User Input'!AR11=blank),'User Input'!AR11,blank)</f>
        <v/>
      </c>
      <c r="AE7" s="1" t="str">
        <f>IF(NOT('User Input'!AS11=blank),'User Input'!AS11,blank)</f>
        <v/>
      </c>
      <c r="AF7" s="1" t="str">
        <f>IF(NOT('User Input'!AT11=blank),'User Input'!AT11,blank)</f>
        <v/>
      </c>
      <c r="AG7" s="1" t="str">
        <f>IF(NOT('User Input'!AU11=blank),'User Input'!AU11,blank)</f>
        <v/>
      </c>
    </row>
    <row r="8" spans="1:34" x14ac:dyDescent="0.25">
      <c r="A8" s="1" t="str">
        <f>IF(NOT('User Input'!A12=blank),'User Input'!A12,blank)</f>
        <v/>
      </c>
      <c r="B8" s="1" t="str">
        <f>IF(NOT('User Input'!B12=blank),'User Input'!B12,blank)</f>
        <v/>
      </c>
      <c r="C8" s="1" t="str">
        <f>IF(NOT('User Input'!C12=blank),'User Input'!C12,blank)</f>
        <v/>
      </c>
      <c r="D8" s="1" t="str">
        <f>IF(NOT('User Input'!G12=blank),'User Input'!G12,blank)</f>
        <v/>
      </c>
      <c r="E8" s="1" t="str">
        <f>IF(NOT('User Input'!H12=blank),'User Input'!H12,blank)</f>
        <v/>
      </c>
      <c r="F8" s="1" t="str">
        <f>IF(NOT('User Input'!E12=blank),'User Input'!E12,blank)</f>
        <v/>
      </c>
      <c r="G8" s="1" t="str">
        <f>IF(NOT('User Input'!I12=blank),'User Input'!I12,blank)</f>
        <v/>
      </c>
      <c r="H8" s="1" t="str">
        <f>IF(NOT('User Input'!J12=blank),'User Input'!J12,blank)</f>
        <v/>
      </c>
      <c r="I8" s="1" t="str">
        <f>IF(AND(NOT('User Input'!T12=blank),'User Input'!T12&gt;0),'User Input'!T12,blank)</f>
        <v/>
      </c>
      <c r="J8" s="1" t="str">
        <f>IF(NOT('User Input'!V12=blank),'User Input'!V12,blank)</f>
        <v/>
      </c>
      <c r="K8" s="1" t="str">
        <f>IF(NOT('User Input'!W12=blank),'User Input'!W12,blank)</f>
        <v/>
      </c>
      <c r="L8" s="1" t="str">
        <f>IF(NOT('User Input'!X12=blank),'User Input'!X12,blank)</f>
        <v/>
      </c>
      <c r="M8" s="1" t="str">
        <f>IF('User Input'!E12&gt;0,'User Input'!Y12,blank)</f>
        <v/>
      </c>
      <c r="N8" s="30" t="str">
        <f>IF(NOT('User Input'!Z12=blank),'User Input'!Z12,blank)</f>
        <v/>
      </c>
      <c r="O8" s="1" t="str">
        <f>IF(NOT('User Input'!AA12=blank),'User Input'!AA12,blank)</f>
        <v/>
      </c>
      <c r="P8" s="1" t="str">
        <f>IF(AND(NOT('User Input'!AC12=blank),'User Input'!AC12&gt;0),'User Input'!AC12,blank)</f>
        <v/>
      </c>
      <c r="Q8" s="1" t="str">
        <f>IF('Benefits Calculator'!BB14&gt;0,'Benefits Calculator'!BB14,blank)</f>
        <v/>
      </c>
      <c r="R8" s="1" t="str">
        <f>IF('Benefits Calculator'!BC14&gt;0,'Benefits Calculator'!BC14,blank)</f>
        <v/>
      </c>
      <c r="S8" s="1" t="str">
        <f>IF('User Input'!AF12&gt;0,'User Input'!AF12,blank)</f>
        <v/>
      </c>
      <c r="T8" s="1" t="str">
        <f>IF('User Input'!AG12&gt;0,'User Input'!AG12,blank)</f>
        <v/>
      </c>
      <c r="U8" s="1" t="str">
        <f>IF(NOT('User Input'!AI12=blank),'User Input'!AI12,blank)</f>
        <v/>
      </c>
      <c r="V8" s="1" t="str">
        <f>IF(NOT('User Input'!AJ12=blank),'User Input'!AJ12,blank)</f>
        <v/>
      </c>
      <c r="W8" s="1" t="str">
        <f>IF(NOT('User Input'!AK12=blank),'User Input'!AK12,blank)</f>
        <v/>
      </c>
      <c r="X8" s="1" t="str">
        <f>IF(NOT('User Input'!AL12=blank),'User Input'!AL12,blank)</f>
        <v/>
      </c>
      <c r="Y8" s="1" t="str">
        <f>IF(NOT('User Input'!AM12=blank),'User Input'!AM12,blank)</f>
        <v/>
      </c>
      <c r="Z8" s="1" t="str">
        <f>IF(NOT('User Input'!AN12=blank),'User Input'!AN12,blank)</f>
        <v/>
      </c>
      <c r="AA8" s="1" t="str">
        <f>IF(NOT('User Input'!AO12=blank),'User Input'!AO12,blank)</f>
        <v/>
      </c>
      <c r="AB8" s="1" t="str">
        <f>IF(NOT('User Input'!AP12=blank),'User Input'!AP12,blank)</f>
        <v/>
      </c>
      <c r="AC8" s="1" t="str">
        <f>IF(NOT('User Input'!AQ12=blank),'User Input'!AQ12,blank)</f>
        <v/>
      </c>
      <c r="AD8" s="1" t="str">
        <f>IF(NOT('User Input'!AR12=blank),'User Input'!AR12,blank)</f>
        <v/>
      </c>
      <c r="AE8" s="1" t="str">
        <f>IF(NOT('User Input'!AS12=blank),'User Input'!AS12,blank)</f>
        <v/>
      </c>
      <c r="AF8" s="1" t="str">
        <f>IF(NOT('User Input'!AT12=blank),'User Input'!AT12,blank)</f>
        <v/>
      </c>
      <c r="AG8" s="1" t="str">
        <f>IF(NOT('User Input'!AU12=blank),'User Input'!AU12,blank)</f>
        <v/>
      </c>
    </row>
    <row r="9" spans="1:34" x14ac:dyDescent="0.25">
      <c r="A9" s="1" t="str">
        <f>IF(NOT('User Input'!A13=blank),'User Input'!A13,blank)</f>
        <v/>
      </c>
      <c r="B9" s="1" t="str">
        <f>IF(NOT('User Input'!B13=blank),'User Input'!B13,blank)</f>
        <v/>
      </c>
      <c r="C9" s="1" t="str">
        <f>IF(NOT('User Input'!C13=blank),'User Input'!C13,blank)</f>
        <v/>
      </c>
      <c r="D9" s="1" t="str">
        <f>IF(NOT('User Input'!G13=blank),'User Input'!G13,blank)</f>
        <v/>
      </c>
      <c r="E9" s="1" t="str">
        <f>IF(NOT('User Input'!H13=blank),'User Input'!H13,blank)</f>
        <v/>
      </c>
      <c r="F9" s="1" t="str">
        <f>IF(NOT('User Input'!E13=blank),'User Input'!E13,blank)</f>
        <v/>
      </c>
      <c r="G9" s="1" t="str">
        <f>IF(NOT('User Input'!I13=blank),'User Input'!I13,blank)</f>
        <v/>
      </c>
      <c r="H9" s="1" t="str">
        <f>IF(NOT('User Input'!J13=blank),'User Input'!J13,blank)</f>
        <v/>
      </c>
      <c r="I9" s="1" t="str">
        <f>IF(AND(NOT('User Input'!T13=blank),'User Input'!T13&gt;0),'User Input'!T13,blank)</f>
        <v/>
      </c>
      <c r="J9" s="1" t="str">
        <f>IF(NOT('User Input'!V13=blank),'User Input'!V13,blank)</f>
        <v/>
      </c>
      <c r="K9" s="1" t="str">
        <f>IF(NOT('User Input'!W13=blank),'User Input'!W13,blank)</f>
        <v/>
      </c>
      <c r="L9" s="1" t="str">
        <f>IF(NOT('User Input'!X13=blank),'User Input'!X13,blank)</f>
        <v/>
      </c>
      <c r="M9" s="1" t="str">
        <f>IF('User Input'!E13&gt;0,'User Input'!Y13,blank)</f>
        <v/>
      </c>
      <c r="N9" s="30" t="str">
        <f>IF(NOT('User Input'!Z13=blank),'User Input'!Z13,blank)</f>
        <v/>
      </c>
      <c r="O9" s="1" t="str">
        <f>IF(NOT('User Input'!AA13=blank),'User Input'!AA13,blank)</f>
        <v/>
      </c>
      <c r="P9" s="1" t="str">
        <f>IF(AND(NOT('User Input'!AC13=blank),'User Input'!AC13&gt;0),'User Input'!AC13,blank)</f>
        <v/>
      </c>
      <c r="Q9" s="1" t="str">
        <f>IF('Benefits Calculator'!BB15&gt;0,'Benefits Calculator'!BB15,blank)</f>
        <v/>
      </c>
      <c r="R9" s="1" t="str">
        <f>IF('Benefits Calculator'!BC15&gt;0,'Benefits Calculator'!BC15,blank)</f>
        <v/>
      </c>
      <c r="S9" s="1" t="str">
        <f>IF('User Input'!AF13&gt;0,'User Input'!AF13,blank)</f>
        <v/>
      </c>
      <c r="T9" s="1" t="str">
        <f>IF('User Input'!AG13&gt;0,'User Input'!AG13,blank)</f>
        <v/>
      </c>
      <c r="U9" s="1" t="str">
        <f>IF(NOT('User Input'!AI13=blank),'User Input'!AI13,blank)</f>
        <v/>
      </c>
      <c r="V9" s="1" t="str">
        <f>IF(NOT('User Input'!AJ13=blank),'User Input'!AJ13,blank)</f>
        <v/>
      </c>
      <c r="W9" s="1" t="str">
        <f>IF(NOT('User Input'!AK13=blank),'User Input'!AK13,blank)</f>
        <v/>
      </c>
      <c r="X9" s="1" t="str">
        <f>IF(NOT('User Input'!AL13=blank),'User Input'!AL13,blank)</f>
        <v/>
      </c>
      <c r="Y9" s="1" t="str">
        <f>IF(NOT('User Input'!AM13=blank),'User Input'!AM13,blank)</f>
        <v/>
      </c>
      <c r="Z9" s="1" t="str">
        <f>IF(NOT('User Input'!AN13=blank),'User Input'!AN13,blank)</f>
        <v/>
      </c>
      <c r="AA9" s="1" t="str">
        <f>IF(NOT('User Input'!AO13=blank),'User Input'!AO13,blank)</f>
        <v/>
      </c>
      <c r="AB9" s="1" t="str">
        <f>IF(NOT('User Input'!AP13=blank),'User Input'!AP13,blank)</f>
        <v/>
      </c>
      <c r="AC9" s="1" t="str">
        <f>IF(NOT('User Input'!AQ13=blank),'User Input'!AQ13,blank)</f>
        <v/>
      </c>
      <c r="AD9" s="1" t="str">
        <f>IF(NOT('User Input'!AR13=blank),'User Input'!AR13,blank)</f>
        <v/>
      </c>
      <c r="AE9" s="1" t="str">
        <f>IF(NOT('User Input'!AS13=blank),'User Input'!AS13,blank)</f>
        <v/>
      </c>
      <c r="AF9" s="1" t="str">
        <f>IF(NOT('User Input'!AT13=blank),'User Input'!AT13,blank)</f>
        <v/>
      </c>
      <c r="AG9" s="1" t="str">
        <f>IF(NOT('User Input'!AU13=blank),'User Input'!AU13,blank)</f>
        <v/>
      </c>
    </row>
    <row r="10" spans="1:34" x14ac:dyDescent="0.25">
      <c r="A10" s="1" t="str">
        <f>IF(NOT('User Input'!A14=blank),'User Input'!A14,blank)</f>
        <v/>
      </c>
      <c r="B10" s="1" t="str">
        <f>IF(NOT('User Input'!B14=blank),'User Input'!B14,blank)</f>
        <v/>
      </c>
      <c r="C10" s="1" t="str">
        <f>IF(NOT('User Input'!C14=blank),'User Input'!C14,blank)</f>
        <v/>
      </c>
      <c r="D10" s="1" t="str">
        <f>IF(NOT('User Input'!G14=blank),'User Input'!G14,blank)</f>
        <v/>
      </c>
      <c r="E10" s="1" t="str">
        <f>IF(NOT('User Input'!H14=blank),'User Input'!H14,blank)</f>
        <v/>
      </c>
      <c r="F10" s="1" t="str">
        <f>IF(NOT('User Input'!E14=blank),'User Input'!E14,blank)</f>
        <v/>
      </c>
      <c r="G10" s="1" t="str">
        <f>IF(NOT('User Input'!I14=blank),'User Input'!I14,blank)</f>
        <v/>
      </c>
      <c r="H10" s="1" t="str">
        <f>IF(NOT('User Input'!J14=blank),'User Input'!J14,blank)</f>
        <v/>
      </c>
      <c r="I10" s="1" t="str">
        <f>IF(AND(NOT('User Input'!T14=blank),'User Input'!T14&gt;0),'User Input'!T14,blank)</f>
        <v/>
      </c>
      <c r="J10" s="1" t="str">
        <f>IF(NOT('User Input'!V14=blank),'User Input'!V14,blank)</f>
        <v/>
      </c>
      <c r="K10" s="1" t="str">
        <f>IF(NOT('User Input'!W14=blank),'User Input'!W14,blank)</f>
        <v/>
      </c>
      <c r="L10" s="1" t="str">
        <f>IF(NOT('User Input'!X14=blank),'User Input'!X14,blank)</f>
        <v/>
      </c>
      <c r="M10" s="1" t="str">
        <f>IF('User Input'!E14&gt;0,'User Input'!Y14,blank)</f>
        <v/>
      </c>
      <c r="N10" s="30" t="str">
        <f>IF(NOT('User Input'!Z14=blank),'User Input'!Z14,blank)</f>
        <v/>
      </c>
      <c r="O10" s="1" t="str">
        <f>IF(NOT('User Input'!AA14=blank),'User Input'!AA14,blank)</f>
        <v/>
      </c>
      <c r="P10" s="1" t="str">
        <f>IF(AND(NOT('User Input'!AC14=blank),'User Input'!AC14&gt;0),'User Input'!AC14,blank)</f>
        <v/>
      </c>
      <c r="Q10" s="1" t="str">
        <f>IF('Benefits Calculator'!BB16&gt;0,'Benefits Calculator'!BB16,blank)</f>
        <v/>
      </c>
      <c r="R10" s="1" t="str">
        <f>IF('Benefits Calculator'!BC16&gt;0,'Benefits Calculator'!BC16,blank)</f>
        <v/>
      </c>
      <c r="S10" s="1" t="str">
        <f>IF('User Input'!AF14&gt;0,'User Input'!AF14,blank)</f>
        <v/>
      </c>
      <c r="T10" s="1" t="str">
        <f>IF('User Input'!AG14&gt;0,'User Input'!AG14,blank)</f>
        <v/>
      </c>
      <c r="U10" s="1" t="str">
        <f>IF(NOT('User Input'!AI14=blank),'User Input'!AI14,blank)</f>
        <v/>
      </c>
      <c r="V10" s="1" t="str">
        <f>IF(NOT('User Input'!AJ14=blank),'User Input'!AJ14,blank)</f>
        <v/>
      </c>
      <c r="W10" s="1" t="str">
        <f>IF(NOT('User Input'!AK14=blank),'User Input'!AK14,blank)</f>
        <v/>
      </c>
      <c r="X10" s="1" t="str">
        <f>IF(NOT('User Input'!AL14=blank),'User Input'!AL14,blank)</f>
        <v/>
      </c>
      <c r="Y10" s="1" t="str">
        <f>IF(NOT('User Input'!AM14=blank),'User Input'!AM14,blank)</f>
        <v/>
      </c>
      <c r="Z10" s="1" t="str">
        <f>IF(NOT('User Input'!AN14=blank),'User Input'!AN14,blank)</f>
        <v/>
      </c>
      <c r="AA10" s="1" t="str">
        <f>IF(NOT('User Input'!AO14=blank),'User Input'!AO14,blank)</f>
        <v/>
      </c>
      <c r="AB10" s="1" t="str">
        <f>IF(NOT('User Input'!AP14=blank),'User Input'!AP14,blank)</f>
        <v/>
      </c>
      <c r="AC10" s="1" t="str">
        <f>IF(NOT('User Input'!AQ14=blank),'User Input'!AQ14,blank)</f>
        <v/>
      </c>
      <c r="AD10" s="1" t="str">
        <f>IF(NOT('User Input'!AR14=blank),'User Input'!AR14,blank)</f>
        <v/>
      </c>
      <c r="AE10" s="1" t="str">
        <f>IF(NOT('User Input'!AS14=blank),'User Input'!AS14,blank)</f>
        <v/>
      </c>
      <c r="AF10" s="1" t="str">
        <f>IF(NOT('User Input'!AT14=blank),'User Input'!AT14,blank)</f>
        <v/>
      </c>
      <c r="AG10" s="1" t="str">
        <f>IF(NOT('User Input'!AU14=blank),'User Input'!AU14,blank)</f>
        <v/>
      </c>
    </row>
    <row r="11" spans="1:34" x14ac:dyDescent="0.25">
      <c r="A11" s="1" t="str">
        <f>IF(NOT('User Input'!A15=blank),'User Input'!A15,blank)</f>
        <v/>
      </c>
      <c r="B11" s="1" t="str">
        <f>IF(NOT('User Input'!B15=blank),'User Input'!B15,blank)</f>
        <v/>
      </c>
      <c r="C11" s="1" t="str">
        <f>IF(NOT('User Input'!C15=blank),'User Input'!C15,blank)</f>
        <v/>
      </c>
      <c r="D11" s="1" t="str">
        <f>IF(NOT('User Input'!G15=blank),'User Input'!G15,blank)</f>
        <v/>
      </c>
      <c r="E11" s="1" t="str">
        <f>IF(NOT('User Input'!H15=blank),'User Input'!H15,blank)</f>
        <v/>
      </c>
      <c r="F11" s="1" t="str">
        <f>IF(NOT('User Input'!E15=blank),'User Input'!E15,blank)</f>
        <v/>
      </c>
      <c r="G11" s="1" t="str">
        <f>IF(NOT('User Input'!I15=blank),'User Input'!I15,blank)</f>
        <v/>
      </c>
      <c r="H11" s="1" t="str">
        <f>IF(NOT('User Input'!J15=blank),'User Input'!J15,blank)</f>
        <v/>
      </c>
      <c r="I11" s="1" t="str">
        <f>IF(AND(NOT('User Input'!T15=blank),'User Input'!T15&gt;0),'User Input'!T15,blank)</f>
        <v/>
      </c>
      <c r="J11" s="1" t="str">
        <f>IF(NOT('User Input'!V15=blank),'User Input'!V15,blank)</f>
        <v/>
      </c>
      <c r="K11" s="1" t="str">
        <f>IF(NOT('User Input'!W15=blank),'User Input'!W15,blank)</f>
        <v/>
      </c>
      <c r="L11" s="1" t="str">
        <f>IF(NOT('User Input'!X15=blank),'User Input'!X15,blank)</f>
        <v/>
      </c>
      <c r="M11" s="1" t="str">
        <f>IF('User Input'!E15&gt;0,'User Input'!Y15,blank)</f>
        <v/>
      </c>
      <c r="N11" s="30" t="str">
        <f>IF(NOT('User Input'!Z15=blank),'User Input'!Z15,blank)</f>
        <v/>
      </c>
      <c r="O11" s="1" t="str">
        <f>IF(NOT('User Input'!AA15=blank),'User Input'!AA15,blank)</f>
        <v/>
      </c>
      <c r="P11" s="1" t="str">
        <f>IF(AND(NOT('User Input'!AC15=blank),'User Input'!AC15&gt;0),'User Input'!AC15,blank)</f>
        <v/>
      </c>
      <c r="Q11" s="1" t="str">
        <f>IF('Benefits Calculator'!BB17&gt;0,'Benefits Calculator'!BB17,blank)</f>
        <v/>
      </c>
      <c r="R11" s="1" t="str">
        <f>IF('Benefits Calculator'!BC17&gt;0,'Benefits Calculator'!BC17,blank)</f>
        <v/>
      </c>
      <c r="S11" s="1" t="str">
        <f>IF('User Input'!AF15&gt;0,'User Input'!AF15,blank)</f>
        <v/>
      </c>
      <c r="T11" s="1" t="str">
        <f>IF('User Input'!AG15&gt;0,'User Input'!AG15,blank)</f>
        <v/>
      </c>
      <c r="U11" s="1" t="str">
        <f>IF(NOT('User Input'!AI15=blank),'User Input'!AI15,blank)</f>
        <v/>
      </c>
      <c r="V11" s="1" t="str">
        <f>IF(NOT('User Input'!AJ15=blank),'User Input'!AJ15,blank)</f>
        <v/>
      </c>
      <c r="W11" s="1" t="str">
        <f>IF(NOT('User Input'!AK15=blank),'User Input'!AK15,blank)</f>
        <v/>
      </c>
      <c r="X11" s="1" t="str">
        <f>IF(NOT('User Input'!AL15=blank),'User Input'!AL15,blank)</f>
        <v/>
      </c>
      <c r="Y11" s="1" t="str">
        <f>IF(NOT('User Input'!AM15=blank),'User Input'!AM15,blank)</f>
        <v/>
      </c>
      <c r="Z11" s="1" t="str">
        <f>IF(NOT('User Input'!AN15=blank),'User Input'!AN15,blank)</f>
        <v/>
      </c>
      <c r="AA11" s="1" t="str">
        <f>IF(NOT('User Input'!AO15=blank),'User Input'!AO15,blank)</f>
        <v/>
      </c>
      <c r="AB11" s="1" t="str">
        <f>IF(NOT('User Input'!AP15=blank),'User Input'!AP15,blank)</f>
        <v/>
      </c>
      <c r="AC11" s="1" t="str">
        <f>IF(NOT('User Input'!AQ15=blank),'User Input'!AQ15,blank)</f>
        <v/>
      </c>
      <c r="AD11" s="1" t="str">
        <f>IF(NOT('User Input'!AR15=blank),'User Input'!AR15,blank)</f>
        <v/>
      </c>
      <c r="AE11" s="1" t="str">
        <f>IF(NOT('User Input'!AS15=blank),'User Input'!AS15,blank)</f>
        <v/>
      </c>
      <c r="AF11" s="1" t="str">
        <f>IF(NOT('User Input'!AT15=blank),'User Input'!AT15,blank)</f>
        <v/>
      </c>
      <c r="AG11" s="1" t="str">
        <f>IF(NOT('User Input'!AU15=blank),'User Input'!AU15,blank)</f>
        <v/>
      </c>
    </row>
    <row r="12" spans="1:34" x14ac:dyDescent="0.25">
      <c r="A12" s="1" t="str">
        <f>IF(NOT('User Input'!A16=blank),'User Input'!A16,blank)</f>
        <v/>
      </c>
      <c r="B12" s="1" t="str">
        <f>IF(NOT('User Input'!B16=blank),'User Input'!B16,blank)</f>
        <v/>
      </c>
      <c r="C12" s="1" t="str">
        <f>IF(NOT('User Input'!C16=blank),'User Input'!C16,blank)</f>
        <v/>
      </c>
      <c r="D12" s="1" t="str">
        <f>IF(NOT('User Input'!G16=blank),'User Input'!G16,blank)</f>
        <v/>
      </c>
      <c r="E12" s="1" t="str">
        <f>IF(NOT('User Input'!H16=blank),'User Input'!H16,blank)</f>
        <v/>
      </c>
      <c r="F12" s="1" t="str">
        <f>IF(NOT('User Input'!E16=blank),'User Input'!E16,blank)</f>
        <v/>
      </c>
      <c r="G12" s="1" t="str">
        <f>IF(NOT('User Input'!I16=blank),'User Input'!I16,blank)</f>
        <v/>
      </c>
      <c r="H12" s="1" t="str">
        <f>IF(NOT('User Input'!J16=blank),'User Input'!J16,blank)</f>
        <v/>
      </c>
      <c r="I12" s="1" t="str">
        <f>IF(AND(NOT('User Input'!T16=blank),'User Input'!T16&gt;0),'User Input'!T16,blank)</f>
        <v/>
      </c>
      <c r="J12" s="1" t="str">
        <f>IF(NOT('User Input'!V16=blank),'User Input'!V16,blank)</f>
        <v/>
      </c>
      <c r="K12" s="1" t="str">
        <f>IF(NOT('User Input'!W16=blank),'User Input'!W16,blank)</f>
        <v/>
      </c>
      <c r="L12" s="1" t="str">
        <f>IF(NOT('User Input'!X16=blank),'User Input'!X16,blank)</f>
        <v/>
      </c>
      <c r="M12" s="1" t="str">
        <f>IF('User Input'!E16&gt;0,'User Input'!Y16,blank)</f>
        <v/>
      </c>
      <c r="N12" s="30" t="str">
        <f>IF(NOT('User Input'!Z16=blank),'User Input'!Z16,blank)</f>
        <v/>
      </c>
      <c r="O12" s="1" t="str">
        <f>IF(NOT('User Input'!AA16=blank),'User Input'!AA16,blank)</f>
        <v/>
      </c>
      <c r="P12" s="1" t="str">
        <f>IF(AND(NOT('User Input'!AC16=blank),'User Input'!AC16&gt;0),'User Input'!AC16,blank)</f>
        <v/>
      </c>
      <c r="Q12" s="1" t="str">
        <f>IF('Benefits Calculator'!BB18&gt;0,'Benefits Calculator'!BB18,blank)</f>
        <v/>
      </c>
      <c r="R12" s="1" t="str">
        <f>IF('Benefits Calculator'!BC18&gt;0,'Benefits Calculator'!BC18,blank)</f>
        <v/>
      </c>
      <c r="S12" s="1" t="str">
        <f>IF('User Input'!AF16&gt;0,'User Input'!AF16,blank)</f>
        <v/>
      </c>
      <c r="T12" s="1" t="str">
        <f>IF('User Input'!AG16&gt;0,'User Input'!AG16,blank)</f>
        <v/>
      </c>
      <c r="U12" s="1" t="str">
        <f>IF(NOT('User Input'!AI16=blank),'User Input'!AI16,blank)</f>
        <v/>
      </c>
      <c r="V12" s="1" t="str">
        <f>IF(NOT('User Input'!AJ16=blank),'User Input'!AJ16,blank)</f>
        <v/>
      </c>
      <c r="W12" s="1" t="str">
        <f>IF(NOT('User Input'!AK16=blank),'User Input'!AK16,blank)</f>
        <v/>
      </c>
      <c r="X12" s="1" t="str">
        <f>IF(NOT('User Input'!AL16=blank),'User Input'!AL16,blank)</f>
        <v/>
      </c>
      <c r="Y12" s="1" t="str">
        <f>IF(NOT('User Input'!AM16=blank),'User Input'!AM16,blank)</f>
        <v/>
      </c>
      <c r="Z12" s="1" t="str">
        <f>IF(NOT('User Input'!AN16=blank),'User Input'!AN16,blank)</f>
        <v/>
      </c>
      <c r="AA12" s="1" t="str">
        <f>IF(NOT('User Input'!AO16=blank),'User Input'!AO16,blank)</f>
        <v/>
      </c>
      <c r="AB12" s="1" t="str">
        <f>IF(NOT('User Input'!AP16=blank),'User Input'!AP16,blank)</f>
        <v/>
      </c>
      <c r="AC12" s="1" t="str">
        <f>IF(NOT('User Input'!AQ16=blank),'User Input'!AQ16,blank)</f>
        <v/>
      </c>
      <c r="AD12" s="1" t="str">
        <f>IF(NOT('User Input'!AR16=blank),'User Input'!AR16,blank)</f>
        <v/>
      </c>
      <c r="AE12" s="1" t="str">
        <f>IF(NOT('User Input'!AS16=blank),'User Input'!AS16,blank)</f>
        <v/>
      </c>
      <c r="AF12" s="1" t="str">
        <f>IF(NOT('User Input'!AT16=blank),'User Input'!AT16,blank)</f>
        <v/>
      </c>
      <c r="AG12" s="1" t="str">
        <f>IF(NOT('User Input'!AU16=blank),'User Input'!AU16,blank)</f>
        <v/>
      </c>
    </row>
    <row r="13" spans="1:34" x14ac:dyDescent="0.25">
      <c r="A13" s="1" t="str">
        <f>IF(NOT('User Input'!A17=blank),'User Input'!A17,blank)</f>
        <v/>
      </c>
      <c r="B13" s="1" t="str">
        <f>IF(NOT('User Input'!B17=blank),'User Input'!B17,blank)</f>
        <v/>
      </c>
      <c r="C13" s="1" t="str">
        <f>IF(NOT('User Input'!C17=blank),'User Input'!C17,blank)</f>
        <v/>
      </c>
      <c r="D13" s="1" t="str">
        <f>IF(NOT('User Input'!G17=blank),'User Input'!G17,blank)</f>
        <v/>
      </c>
      <c r="E13" s="1" t="str">
        <f>IF(NOT('User Input'!H17=blank),'User Input'!H17,blank)</f>
        <v/>
      </c>
      <c r="F13" s="1" t="str">
        <f>IF(NOT('User Input'!E17=blank),'User Input'!E17,blank)</f>
        <v/>
      </c>
      <c r="G13" s="1" t="str">
        <f>IF(NOT('User Input'!I17=blank),'User Input'!I17,blank)</f>
        <v/>
      </c>
      <c r="H13" s="1" t="str">
        <f>IF(NOT('User Input'!J17=blank),'User Input'!J17,blank)</f>
        <v/>
      </c>
      <c r="I13" s="1" t="str">
        <f>IF(AND(NOT('User Input'!T17=blank),'User Input'!T17&gt;0),'User Input'!T17,blank)</f>
        <v/>
      </c>
      <c r="J13" s="1" t="str">
        <f>IF(NOT('User Input'!V17=blank),'User Input'!V17,blank)</f>
        <v/>
      </c>
      <c r="K13" s="1" t="str">
        <f>IF(NOT('User Input'!W17=blank),'User Input'!W17,blank)</f>
        <v/>
      </c>
      <c r="L13" s="1" t="str">
        <f>IF(NOT('User Input'!X17=blank),'User Input'!X17,blank)</f>
        <v/>
      </c>
      <c r="M13" s="1" t="str">
        <f>IF('User Input'!E17&gt;0,'User Input'!Y17,blank)</f>
        <v/>
      </c>
      <c r="N13" s="30" t="str">
        <f>IF(NOT('User Input'!Z17=blank),'User Input'!Z17,blank)</f>
        <v/>
      </c>
      <c r="O13" s="1" t="str">
        <f>IF(NOT('User Input'!AA17=blank),'User Input'!AA17,blank)</f>
        <v/>
      </c>
      <c r="P13" s="1" t="str">
        <f>IF(AND(NOT('User Input'!AC17=blank),'User Input'!AC17&gt;0),'User Input'!AC17,blank)</f>
        <v/>
      </c>
      <c r="Q13" s="1" t="str">
        <f>IF('Benefits Calculator'!BB19&gt;0,'Benefits Calculator'!BB19,blank)</f>
        <v/>
      </c>
      <c r="R13" s="1" t="str">
        <f>IF('Benefits Calculator'!BC19&gt;0,'Benefits Calculator'!BC19,blank)</f>
        <v/>
      </c>
      <c r="S13" s="1" t="str">
        <f>IF('User Input'!AF17&gt;0,'User Input'!AF17,blank)</f>
        <v/>
      </c>
      <c r="T13" s="1" t="str">
        <f>IF('User Input'!AG17&gt;0,'User Input'!AG17,blank)</f>
        <v/>
      </c>
      <c r="U13" s="1" t="str">
        <f>IF(NOT('User Input'!AI17=blank),'User Input'!AI17,blank)</f>
        <v/>
      </c>
      <c r="V13" s="1" t="str">
        <f>IF(NOT('User Input'!AJ17=blank),'User Input'!AJ17,blank)</f>
        <v/>
      </c>
      <c r="W13" s="1" t="str">
        <f>IF(NOT('User Input'!AK17=blank),'User Input'!AK17,blank)</f>
        <v/>
      </c>
      <c r="X13" s="1" t="str">
        <f>IF(NOT('User Input'!AL17=blank),'User Input'!AL17,blank)</f>
        <v/>
      </c>
      <c r="Y13" s="1" t="str">
        <f>IF(NOT('User Input'!AM17=blank),'User Input'!AM17,blank)</f>
        <v/>
      </c>
      <c r="Z13" s="1" t="str">
        <f>IF(NOT('User Input'!AN17=blank),'User Input'!AN17,blank)</f>
        <v/>
      </c>
      <c r="AA13" s="1" t="str">
        <f>IF(NOT('User Input'!AO17=blank),'User Input'!AO17,blank)</f>
        <v/>
      </c>
      <c r="AB13" s="1" t="str">
        <f>IF(NOT('User Input'!AP17=blank),'User Input'!AP17,blank)</f>
        <v/>
      </c>
      <c r="AC13" s="1" t="str">
        <f>IF(NOT('User Input'!AQ17=blank),'User Input'!AQ17,blank)</f>
        <v/>
      </c>
      <c r="AD13" s="1" t="str">
        <f>IF(NOT('User Input'!AR17=blank),'User Input'!AR17,blank)</f>
        <v/>
      </c>
      <c r="AE13" s="1" t="str">
        <f>IF(NOT('User Input'!AS17=blank),'User Input'!AS17,blank)</f>
        <v/>
      </c>
      <c r="AF13" s="1" t="str">
        <f>IF(NOT('User Input'!AT17=blank),'User Input'!AT17,blank)</f>
        <v/>
      </c>
      <c r="AG13" s="1" t="str">
        <f>IF(NOT('User Input'!AU17=blank),'User Input'!AU17,blank)</f>
        <v/>
      </c>
    </row>
    <row r="14" spans="1:34" x14ac:dyDescent="0.25">
      <c r="A14" s="1" t="str">
        <f>IF(NOT('User Input'!A18=blank),'User Input'!A18,blank)</f>
        <v/>
      </c>
      <c r="B14" s="1" t="str">
        <f>IF(NOT('User Input'!B18=blank),'User Input'!B18,blank)</f>
        <v/>
      </c>
      <c r="C14" s="1" t="str">
        <f>IF(NOT('User Input'!C18=blank),'User Input'!C18,blank)</f>
        <v/>
      </c>
      <c r="D14" s="1" t="str">
        <f>IF(NOT('User Input'!G18=blank),'User Input'!G18,blank)</f>
        <v/>
      </c>
      <c r="E14" s="1" t="str">
        <f>IF(NOT('User Input'!H18=blank),'User Input'!H18,blank)</f>
        <v/>
      </c>
      <c r="F14" s="1" t="str">
        <f>IF(NOT('User Input'!E18=blank),'User Input'!E18,blank)</f>
        <v/>
      </c>
      <c r="G14" s="1" t="str">
        <f>IF(NOT('User Input'!I18=blank),'User Input'!I18,blank)</f>
        <v/>
      </c>
      <c r="H14" s="1" t="str">
        <f>IF(NOT('User Input'!J18=blank),'User Input'!J18,blank)</f>
        <v/>
      </c>
      <c r="I14" s="1" t="str">
        <f>IF(AND(NOT('User Input'!T18=blank),'User Input'!T18&gt;0),'User Input'!T18,blank)</f>
        <v/>
      </c>
      <c r="J14" s="1" t="str">
        <f>IF(NOT('User Input'!V18=blank),'User Input'!V18,blank)</f>
        <v/>
      </c>
      <c r="K14" s="1" t="str">
        <f>IF(NOT('User Input'!W18=blank),'User Input'!W18,blank)</f>
        <v/>
      </c>
      <c r="L14" s="1" t="str">
        <f>IF(NOT('User Input'!X18=blank),'User Input'!X18,blank)</f>
        <v/>
      </c>
      <c r="M14" s="1" t="str">
        <f>IF('User Input'!E18&gt;0,'User Input'!Y18,blank)</f>
        <v/>
      </c>
      <c r="N14" s="30" t="str">
        <f>IF(NOT('User Input'!Z18=blank),'User Input'!Z18,blank)</f>
        <v/>
      </c>
      <c r="O14" s="1" t="str">
        <f>IF(NOT('User Input'!AA18=blank),'User Input'!AA18,blank)</f>
        <v/>
      </c>
      <c r="P14" s="1" t="str">
        <f>IF(AND(NOT('User Input'!AC18=blank),'User Input'!AC18&gt;0),'User Input'!AC18,blank)</f>
        <v/>
      </c>
      <c r="Q14" s="1" t="str">
        <f>IF('Benefits Calculator'!BB20&gt;0,'Benefits Calculator'!BB20,blank)</f>
        <v/>
      </c>
      <c r="R14" s="1" t="str">
        <f>IF('Benefits Calculator'!BC20&gt;0,'Benefits Calculator'!BC20,blank)</f>
        <v/>
      </c>
      <c r="S14" s="1" t="str">
        <f>IF('User Input'!AF18&gt;0,'User Input'!AF18,blank)</f>
        <v/>
      </c>
      <c r="T14" s="1" t="str">
        <f>IF('User Input'!AG18&gt;0,'User Input'!AG18,blank)</f>
        <v/>
      </c>
      <c r="U14" s="1" t="str">
        <f>IF(NOT('User Input'!AI18=blank),'User Input'!AI18,blank)</f>
        <v/>
      </c>
      <c r="V14" s="1" t="str">
        <f>IF(NOT('User Input'!AJ18=blank),'User Input'!AJ18,blank)</f>
        <v/>
      </c>
      <c r="W14" s="1" t="str">
        <f>IF(NOT('User Input'!AK18=blank),'User Input'!AK18,blank)</f>
        <v/>
      </c>
      <c r="X14" s="1" t="str">
        <f>IF(NOT('User Input'!AL18=blank),'User Input'!AL18,blank)</f>
        <v/>
      </c>
      <c r="Y14" s="1" t="str">
        <f>IF(NOT('User Input'!AM18=blank),'User Input'!AM18,blank)</f>
        <v/>
      </c>
      <c r="Z14" s="1" t="str">
        <f>IF(NOT('User Input'!AN18=blank),'User Input'!AN18,blank)</f>
        <v/>
      </c>
      <c r="AA14" s="1" t="str">
        <f>IF(NOT('User Input'!AO18=blank),'User Input'!AO18,blank)</f>
        <v/>
      </c>
      <c r="AB14" s="1" t="str">
        <f>IF(NOT('User Input'!AP18=blank),'User Input'!AP18,blank)</f>
        <v/>
      </c>
      <c r="AC14" s="1" t="str">
        <f>IF(NOT('User Input'!AQ18=blank),'User Input'!AQ18,blank)</f>
        <v/>
      </c>
      <c r="AD14" s="1" t="str">
        <f>IF(NOT('User Input'!AR18=blank),'User Input'!AR18,blank)</f>
        <v/>
      </c>
      <c r="AE14" s="1" t="str">
        <f>IF(NOT('User Input'!AS18=blank),'User Input'!AS18,blank)</f>
        <v/>
      </c>
      <c r="AF14" s="1" t="str">
        <f>IF(NOT('User Input'!AT18=blank),'User Input'!AT18,blank)</f>
        <v/>
      </c>
      <c r="AG14" s="1" t="str">
        <f>IF(NOT('User Input'!AU18=blank),'User Input'!AU18,blank)</f>
        <v/>
      </c>
    </row>
    <row r="15" spans="1:34" x14ac:dyDescent="0.25">
      <c r="A15" s="1" t="str">
        <f>IF(NOT('User Input'!A19=blank),'User Input'!A19,blank)</f>
        <v/>
      </c>
      <c r="B15" s="1" t="str">
        <f>IF(NOT('User Input'!B19=blank),'User Input'!B19,blank)</f>
        <v/>
      </c>
      <c r="C15" s="1" t="str">
        <f>IF(NOT('User Input'!C19=blank),'User Input'!C19,blank)</f>
        <v/>
      </c>
      <c r="D15" s="1" t="str">
        <f>IF(NOT('User Input'!G19=blank),'User Input'!G19,blank)</f>
        <v/>
      </c>
      <c r="E15" s="1" t="str">
        <f>IF(NOT('User Input'!H19=blank),'User Input'!H19,blank)</f>
        <v/>
      </c>
      <c r="F15" s="1" t="str">
        <f>IF(NOT('User Input'!E19=blank),'User Input'!E19,blank)</f>
        <v/>
      </c>
      <c r="G15" s="1" t="str">
        <f>IF(NOT('User Input'!I19=blank),'User Input'!I19,blank)</f>
        <v/>
      </c>
      <c r="H15" s="1" t="str">
        <f>IF(NOT('User Input'!J19=blank),'User Input'!J19,blank)</f>
        <v/>
      </c>
      <c r="I15" s="1" t="str">
        <f>IF(AND(NOT('User Input'!T19=blank),'User Input'!T19&gt;0),'User Input'!T19,blank)</f>
        <v/>
      </c>
      <c r="J15" s="1" t="str">
        <f>IF(NOT('User Input'!V19=blank),'User Input'!V19,blank)</f>
        <v/>
      </c>
      <c r="K15" s="1" t="str">
        <f>IF(NOT('User Input'!W19=blank),'User Input'!W19,blank)</f>
        <v/>
      </c>
      <c r="L15" s="1" t="str">
        <f>IF(NOT('User Input'!X19=blank),'User Input'!X19,blank)</f>
        <v/>
      </c>
      <c r="M15" s="1" t="str">
        <f>IF('User Input'!E19&gt;0,'User Input'!Y19,blank)</f>
        <v/>
      </c>
      <c r="N15" s="30" t="str">
        <f>IF(NOT('User Input'!Z19=blank),'User Input'!Z19,blank)</f>
        <v/>
      </c>
      <c r="O15" s="1" t="str">
        <f>IF(NOT('User Input'!AA19=blank),'User Input'!AA19,blank)</f>
        <v/>
      </c>
      <c r="P15" s="1" t="str">
        <f>IF(AND(NOT('User Input'!AC19=blank),'User Input'!AC19&gt;0),'User Input'!AC19,blank)</f>
        <v/>
      </c>
      <c r="Q15" s="1" t="str">
        <f>IF('Benefits Calculator'!BB21&gt;0,'Benefits Calculator'!BB21,blank)</f>
        <v/>
      </c>
      <c r="R15" s="1" t="str">
        <f>IF('Benefits Calculator'!BC21&gt;0,'Benefits Calculator'!BC21,blank)</f>
        <v/>
      </c>
      <c r="S15" s="1" t="str">
        <f>IF('User Input'!AF19&gt;0,'User Input'!AF19,blank)</f>
        <v/>
      </c>
      <c r="T15" s="1" t="str">
        <f>IF('User Input'!AG19&gt;0,'User Input'!AG19,blank)</f>
        <v/>
      </c>
      <c r="U15" s="1" t="str">
        <f>IF(NOT('User Input'!AI19=blank),'User Input'!AI19,blank)</f>
        <v/>
      </c>
      <c r="V15" s="1" t="str">
        <f>IF(NOT('User Input'!AJ19=blank),'User Input'!AJ19,blank)</f>
        <v/>
      </c>
      <c r="W15" s="1" t="str">
        <f>IF(NOT('User Input'!AK19=blank),'User Input'!AK19,blank)</f>
        <v/>
      </c>
      <c r="X15" s="1" t="str">
        <f>IF(NOT('User Input'!AL19=blank),'User Input'!AL19,blank)</f>
        <v/>
      </c>
      <c r="Y15" s="1" t="str">
        <f>IF(NOT('User Input'!AM19=blank),'User Input'!AM19,blank)</f>
        <v/>
      </c>
      <c r="Z15" s="1" t="str">
        <f>IF(NOT('User Input'!AN19=blank),'User Input'!AN19,blank)</f>
        <v/>
      </c>
      <c r="AA15" s="1" t="str">
        <f>IF(NOT('User Input'!AO19=blank),'User Input'!AO19,blank)</f>
        <v/>
      </c>
      <c r="AB15" s="1" t="str">
        <f>IF(NOT('User Input'!AP19=blank),'User Input'!AP19,blank)</f>
        <v/>
      </c>
      <c r="AC15" s="1" t="str">
        <f>IF(NOT('User Input'!AQ19=blank),'User Input'!AQ19,blank)</f>
        <v/>
      </c>
      <c r="AD15" s="1" t="str">
        <f>IF(NOT('User Input'!AR19=blank),'User Input'!AR19,blank)</f>
        <v/>
      </c>
      <c r="AE15" s="1" t="str">
        <f>IF(NOT('User Input'!AS19=blank),'User Input'!AS19,blank)</f>
        <v/>
      </c>
      <c r="AF15" s="1" t="str">
        <f>IF(NOT('User Input'!AT19=blank),'User Input'!AT19,blank)</f>
        <v/>
      </c>
      <c r="AG15" s="1" t="str">
        <f>IF(NOT('User Input'!AU19=blank),'User Input'!AU19,blank)</f>
        <v/>
      </c>
    </row>
    <row r="16" spans="1:34" x14ac:dyDescent="0.25">
      <c r="A16" s="1" t="str">
        <f>IF(NOT('User Input'!A20=blank),'User Input'!A20,blank)</f>
        <v/>
      </c>
      <c r="B16" s="1" t="str">
        <f>IF(NOT('User Input'!B20=blank),'User Input'!B20,blank)</f>
        <v/>
      </c>
      <c r="C16" s="1" t="str">
        <f>IF(NOT('User Input'!C20=blank),'User Input'!C20,blank)</f>
        <v/>
      </c>
      <c r="D16" s="1" t="str">
        <f>IF(NOT('User Input'!G20=blank),'User Input'!G20,blank)</f>
        <v/>
      </c>
      <c r="E16" s="1" t="str">
        <f>IF(NOT('User Input'!H20=blank),'User Input'!H20,blank)</f>
        <v/>
      </c>
      <c r="F16" s="1" t="str">
        <f>IF(NOT('User Input'!E20=blank),'User Input'!E20,blank)</f>
        <v/>
      </c>
      <c r="G16" s="1" t="str">
        <f>IF(NOT('User Input'!I20=blank),'User Input'!I20,blank)</f>
        <v/>
      </c>
      <c r="H16" s="1" t="str">
        <f>IF(NOT('User Input'!J20=blank),'User Input'!J20,blank)</f>
        <v/>
      </c>
      <c r="I16" s="1" t="str">
        <f>IF(AND(NOT('User Input'!T20=blank),'User Input'!T20&gt;0),'User Input'!T20,blank)</f>
        <v/>
      </c>
      <c r="J16" s="1" t="str">
        <f>IF(NOT('User Input'!V20=blank),'User Input'!V20,blank)</f>
        <v/>
      </c>
      <c r="K16" s="1" t="str">
        <f>IF(NOT('User Input'!W20=blank),'User Input'!W20,blank)</f>
        <v/>
      </c>
      <c r="L16" s="1" t="str">
        <f>IF(NOT('User Input'!X20=blank),'User Input'!X20,blank)</f>
        <v/>
      </c>
      <c r="M16" s="1" t="str">
        <f>IF('User Input'!E20&gt;0,'User Input'!Y20,blank)</f>
        <v/>
      </c>
      <c r="N16" s="30" t="str">
        <f>IF(NOT('User Input'!Z20=blank),'User Input'!Z20,blank)</f>
        <v/>
      </c>
      <c r="O16" s="1" t="str">
        <f>IF(NOT('User Input'!AA20=blank),'User Input'!AA20,blank)</f>
        <v/>
      </c>
      <c r="P16" s="1" t="str">
        <f>IF(AND(NOT('User Input'!AC20=blank),'User Input'!AC20&gt;0),'User Input'!AC20,blank)</f>
        <v/>
      </c>
      <c r="Q16" s="1" t="str">
        <f>IF('Benefits Calculator'!BB22&gt;0,'Benefits Calculator'!BB22,blank)</f>
        <v/>
      </c>
      <c r="R16" s="1" t="str">
        <f>IF('Benefits Calculator'!BC22&gt;0,'Benefits Calculator'!BC22,blank)</f>
        <v/>
      </c>
      <c r="S16" s="1" t="str">
        <f>IF('User Input'!AF20&gt;0,'User Input'!AF20,blank)</f>
        <v/>
      </c>
      <c r="T16" s="1" t="str">
        <f>IF('User Input'!AG20&gt;0,'User Input'!AG20,blank)</f>
        <v/>
      </c>
      <c r="U16" s="1" t="str">
        <f>IF(NOT('User Input'!AI20=blank),'User Input'!AI20,blank)</f>
        <v/>
      </c>
      <c r="V16" s="1" t="str">
        <f>IF(NOT('User Input'!AJ20=blank),'User Input'!AJ20,blank)</f>
        <v/>
      </c>
      <c r="W16" s="1" t="str">
        <f>IF(NOT('User Input'!AK20=blank),'User Input'!AK20,blank)</f>
        <v/>
      </c>
      <c r="X16" s="1" t="str">
        <f>IF(NOT('User Input'!AL20=blank),'User Input'!AL20,blank)</f>
        <v/>
      </c>
      <c r="Y16" s="1" t="str">
        <f>IF(NOT('User Input'!AM20=blank),'User Input'!AM20,blank)</f>
        <v/>
      </c>
      <c r="Z16" s="1" t="str">
        <f>IF(NOT('User Input'!AN20=blank),'User Input'!AN20,blank)</f>
        <v/>
      </c>
      <c r="AA16" s="1" t="str">
        <f>IF(NOT('User Input'!AO20=blank),'User Input'!AO20,blank)</f>
        <v/>
      </c>
      <c r="AB16" s="1" t="str">
        <f>IF(NOT('User Input'!AP20=blank),'User Input'!AP20,blank)</f>
        <v/>
      </c>
      <c r="AC16" s="1" t="str">
        <f>IF(NOT('User Input'!AQ20=blank),'User Input'!AQ20,blank)</f>
        <v/>
      </c>
      <c r="AD16" s="1" t="str">
        <f>IF(NOT('User Input'!AR20=blank),'User Input'!AR20,blank)</f>
        <v/>
      </c>
      <c r="AE16" s="1" t="str">
        <f>IF(NOT('User Input'!AS20=blank),'User Input'!AS20,blank)</f>
        <v/>
      </c>
      <c r="AF16" s="1" t="str">
        <f>IF(NOT('User Input'!AT20=blank),'User Input'!AT20,blank)</f>
        <v/>
      </c>
      <c r="AG16" s="1" t="str">
        <f>IF(NOT('User Input'!AU20=blank),'User Input'!AU20,blank)</f>
        <v/>
      </c>
    </row>
    <row r="17" spans="1:33" x14ac:dyDescent="0.25">
      <c r="A17" s="1" t="str">
        <f>IF(NOT('User Input'!A21=blank),'User Input'!A21,blank)</f>
        <v/>
      </c>
      <c r="B17" s="1" t="str">
        <f>IF(NOT('User Input'!B21=blank),'User Input'!B21,blank)</f>
        <v/>
      </c>
      <c r="C17" s="1" t="str">
        <f>IF(NOT('User Input'!C21=blank),'User Input'!C21,blank)</f>
        <v/>
      </c>
      <c r="D17" s="1" t="str">
        <f>IF(NOT('User Input'!G21=blank),'User Input'!G21,blank)</f>
        <v/>
      </c>
      <c r="E17" s="1" t="str">
        <f>IF(NOT('User Input'!H21=blank),'User Input'!H21,blank)</f>
        <v/>
      </c>
      <c r="F17" s="1" t="str">
        <f>IF(NOT('User Input'!E21=blank),'User Input'!E21,blank)</f>
        <v/>
      </c>
      <c r="G17" s="1" t="str">
        <f>IF(NOT('User Input'!I21=blank),'User Input'!I21,blank)</f>
        <v/>
      </c>
      <c r="H17" s="1" t="str">
        <f>IF(NOT('User Input'!J21=blank),'User Input'!J21,blank)</f>
        <v/>
      </c>
      <c r="I17" s="1" t="str">
        <f>IF(AND(NOT('User Input'!T21=blank),'User Input'!T21&gt;0),'User Input'!T21,blank)</f>
        <v/>
      </c>
      <c r="J17" s="1" t="str">
        <f>IF(NOT('User Input'!V21=blank),'User Input'!V21,blank)</f>
        <v/>
      </c>
      <c r="K17" s="1" t="str">
        <f>IF(NOT('User Input'!W21=blank),'User Input'!W21,blank)</f>
        <v/>
      </c>
      <c r="L17" s="1" t="str">
        <f>IF(NOT('User Input'!X21=blank),'User Input'!X21,blank)</f>
        <v/>
      </c>
      <c r="M17" s="1" t="str">
        <f>IF('User Input'!E21&gt;0,'User Input'!Y21,blank)</f>
        <v/>
      </c>
      <c r="N17" s="30" t="str">
        <f>IF(NOT('User Input'!Z21=blank),'User Input'!Z21,blank)</f>
        <v/>
      </c>
      <c r="O17" s="1" t="str">
        <f>IF(NOT('User Input'!AA21=blank),'User Input'!AA21,blank)</f>
        <v/>
      </c>
      <c r="P17" s="1" t="str">
        <f>IF(AND(NOT('User Input'!AC21=blank),'User Input'!AC21&gt;0),'User Input'!AC21,blank)</f>
        <v/>
      </c>
      <c r="Q17" s="1" t="str">
        <f>IF('Benefits Calculator'!BB23&gt;0,'Benefits Calculator'!BB23,blank)</f>
        <v/>
      </c>
      <c r="R17" s="1" t="str">
        <f>IF('Benefits Calculator'!BC23&gt;0,'Benefits Calculator'!BC23,blank)</f>
        <v/>
      </c>
      <c r="S17" s="1" t="str">
        <f>IF('User Input'!AF21&gt;0,'User Input'!AF21,blank)</f>
        <v/>
      </c>
      <c r="T17" s="1" t="str">
        <f>IF('User Input'!AG21&gt;0,'User Input'!AG21,blank)</f>
        <v/>
      </c>
      <c r="U17" s="1" t="str">
        <f>IF(NOT('User Input'!AI21=blank),'User Input'!AI21,blank)</f>
        <v/>
      </c>
      <c r="V17" s="1" t="str">
        <f>IF(NOT('User Input'!AJ21=blank),'User Input'!AJ21,blank)</f>
        <v/>
      </c>
      <c r="W17" s="1" t="str">
        <f>IF(NOT('User Input'!AK21=blank),'User Input'!AK21,blank)</f>
        <v/>
      </c>
      <c r="X17" s="1" t="str">
        <f>IF(NOT('User Input'!AL21=blank),'User Input'!AL21,blank)</f>
        <v/>
      </c>
      <c r="Y17" s="1" t="str">
        <f>IF(NOT('User Input'!AM21=blank),'User Input'!AM21,blank)</f>
        <v/>
      </c>
      <c r="Z17" s="1" t="str">
        <f>IF(NOT('User Input'!AN21=blank),'User Input'!AN21,blank)</f>
        <v/>
      </c>
      <c r="AA17" s="1" t="str">
        <f>IF(NOT('User Input'!AO21=blank),'User Input'!AO21,blank)</f>
        <v/>
      </c>
      <c r="AB17" s="1" t="str">
        <f>IF(NOT('User Input'!AP21=blank),'User Input'!AP21,blank)</f>
        <v/>
      </c>
      <c r="AC17" s="1" t="str">
        <f>IF(NOT('User Input'!AQ21=blank),'User Input'!AQ21,blank)</f>
        <v/>
      </c>
      <c r="AD17" s="1" t="str">
        <f>IF(NOT('User Input'!AR21=blank),'User Input'!AR21,blank)</f>
        <v/>
      </c>
      <c r="AE17" s="1" t="str">
        <f>IF(NOT('User Input'!AS21=blank),'User Input'!AS21,blank)</f>
        <v/>
      </c>
      <c r="AF17" s="1" t="str">
        <f>IF(NOT('User Input'!AT21=blank),'User Input'!AT21,blank)</f>
        <v/>
      </c>
      <c r="AG17" s="1" t="str">
        <f>IF(NOT('User Input'!AU21=blank),'User Input'!AU21,blank)</f>
        <v/>
      </c>
    </row>
    <row r="18" spans="1:33" x14ac:dyDescent="0.25">
      <c r="A18" s="1" t="str">
        <f>IF(NOT('User Input'!A22=blank),'User Input'!A22,blank)</f>
        <v/>
      </c>
      <c r="B18" s="1" t="str">
        <f>IF(NOT('User Input'!B22=blank),'User Input'!B22,blank)</f>
        <v/>
      </c>
      <c r="C18" s="1" t="str">
        <f>IF(NOT('User Input'!C22=blank),'User Input'!C22,blank)</f>
        <v/>
      </c>
      <c r="D18" s="1" t="str">
        <f>IF(NOT('User Input'!G22=blank),'User Input'!G22,blank)</f>
        <v/>
      </c>
      <c r="E18" s="1" t="str">
        <f>IF(NOT('User Input'!H22=blank),'User Input'!H22,blank)</f>
        <v/>
      </c>
      <c r="F18" s="1" t="str">
        <f>IF(NOT('User Input'!E22=blank),'User Input'!E22,blank)</f>
        <v/>
      </c>
      <c r="G18" s="1" t="str">
        <f>IF(NOT('User Input'!I22=blank),'User Input'!I22,blank)</f>
        <v/>
      </c>
      <c r="H18" s="1" t="str">
        <f>IF(NOT('User Input'!J22=blank),'User Input'!J22,blank)</f>
        <v/>
      </c>
      <c r="I18" s="1" t="str">
        <f>IF(AND(NOT('User Input'!T22=blank),'User Input'!T22&gt;0),'User Input'!T22,blank)</f>
        <v/>
      </c>
      <c r="J18" s="1" t="str">
        <f>IF(NOT('User Input'!V22=blank),'User Input'!V22,blank)</f>
        <v/>
      </c>
      <c r="K18" s="1" t="str">
        <f>IF(NOT('User Input'!W22=blank),'User Input'!W22,blank)</f>
        <v/>
      </c>
      <c r="L18" s="1" t="str">
        <f>IF(NOT('User Input'!X22=blank),'User Input'!X22,blank)</f>
        <v/>
      </c>
      <c r="M18" s="1" t="str">
        <f>IF('User Input'!E22&gt;0,'User Input'!Y22,blank)</f>
        <v/>
      </c>
      <c r="N18" s="30" t="str">
        <f>IF(NOT('User Input'!Z22=blank),'User Input'!Z22,blank)</f>
        <v/>
      </c>
      <c r="O18" s="1" t="str">
        <f>IF(NOT('User Input'!AA22=blank),'User Input'!AA22,blank)</f>
        <v/>
      </c>
      <c r="P18" s="1" t="str">
        <f>IF(AND(NOT('User Input'!AC22=blank),'User Input'!AC22&gt;0),'User Input'!AC22,blank)</f>
        <v/>
      </c>
      <c r="Q18" s="1" t="str">
        <f>IF('Benefits Calculator'!BB24&gt;0,'Benefits Calculator'!BB24,blank)</f>
        <v/>
      </c>
      <c r="R18" s="1" t="str">
        <f>IF('Benefits Calculator'!BC24&gt;0,'Benefits Calculator'!BC24,blank)</f>
        <v/>
      </c>
      <c r="S18" s="1" t="str">
        <f>IF('User Input'!AF22&gt;0,'User Input'!AF22,blank)</f>
        <v/>
      </c>
      <c r="T18" s="1" t="str">
        <f>IF('User Input'!AG22&gt;0,'User Input'!AG22,blank)</f>
        <v/>
      </c>
      <c r="U18" s="1" t="str">
        <f>IF(NOT('User Input'!AI22=blank),'User Input'!AI22,blank)</f>
        <v/>
      </c>
      <c r="V18" s="1" t="str">
        <f>IF(NOT('User Input'!AJ22=blank),'User Input'!AJ22,blank)</f>
        <v/>
      </c>
      <c r="W18" s="1" t="str">
        <f>IF(NOT('User Input'!AK22=blank),'User Input'!AK22,blank)</f>
        <v/>
      </c>
      <c r="X18" s="1" t="str">
        <f>IF(NOT('User Input'!AL22=blank),'User Input'!AL22,blank)</f>
        <v/>
      </c>
      <c r="Y18" s="1" t="str">
        <f>IF(NOT('User Input'!AM22=blank),'User Input'!AM22,blank)</f>
        <v/>
      </c>
      <c r="Z18" s="1" t="str">
        <f>IF(NOT('User Input'!AN22=blank),'User Input'!AN22,blank)</f>
        <v/>
      </c>
      <c r="AA18" s="1" t="str">
        <f>IF(NOT('User Input'!AO22=blank),'User Input'!AO22,blank)</f>
        <v/>
      </c>
      <c r="AB18" s="1" t="str">
        <f>IF(NOT('User Input'!AP22=blank),'User Input'!AP22,blank)</f>
        <v/>
      </c>
      <c r="AC18" s="1" t="str">
        <f>IF(NOT('User Input'!AQ22=blank),'User Input'!AQ22,blank)</f>
        <v/>
      </c>
      <c r="AD18" s="1" t="str">
        <f>IF(NOT('User Input'!AR22=blank),'User Input'!AR22,blank)</f>
        <v/>
      </c>
      <c r="AE18" s="1" t="str">
        <f>IF(NOT('User Input'!AS22=blank),'User Input'!AS22,blank)</f>
        <v/>
      </c>
      <c r="AF18" s="1" t="str">
        <f>IF(NOT('User Input'!AT22=blank),'User Input'!AT22,blank)</f>
        <v/>
      </c>
      <c r="AG18" s="1" t="str">
        <f>IF(NOT('User Input'!AU22=blank),'User Input'!AU22,blank)</f>
        <v/>
      </c>
    </row>
    <row r="19" spans="1:33" x14ac:dyDescent="0.25">
      <c r="A19" s="1" t="str">
        <f>IF(NOT('User Input'!A23=blank),'User Input'!A23,blank)</f>
        <v/>
      </c>
      <c r="B19" s="1" t="str">
        <f>IF(NOT('User Input'!B23=blank),'User Input'!B23,blank)</f>
        <v/>
      </c>
      <c r="C19" s="1" t="str">
        <f>IF(NOT('User Input'!C23=blank),'User Input'!C23,blank)</f>
        <v/>
      </c>
      <c r="D19" s="1" t="str">
        <f>IF(NOT('User Input'!G23=blank),'User Input'!G23,blank)</f>
        <v/>
      </c>
      <c r="E19" s="1" t="str">
        <f>IF(NOT('User Input'!H23=blank),'User Input'!H23,blank)</f>
        <v/>
      </c>
      <c r="F19" s="1" t="str">
        <f>IF(NOT('User Input'!E23=blank),'User Input'!E23,blank)</f>
        <v/>
      </c>
      <c r="G19" s="1" t="str">
        <f>IF(NOT('User Input'!I23=blank),'User Input'!I23,blank)</f>
        <v/>
      </c>
      <c r="H19" s="1" t="str">
        <f>IF(NOT('User Input'!J23=blank),'User Input'!J23,blank)</f>
        <v/>
      </c>
      <c r="I19" s="1" t="str">
        <f>IF(AND(NOT('User Input'!T23=blank),'User Input'!T23&gt;0),'User Input'!T23,blank)</f>
        <v/>
      </c>
      <c r="J19" s="1" t="str">
        <f>IF(NOT('User Input'!V23=blank),'User Input'!V23,blank)</f>
        <v/>
      </c>
      <c r="K19" s="1" t="str">
        <f>IF(NOT('User Input'!W23=blank),'User Input'!W23,blank)</f>
        <v/>
      </c>
      <c r="L19" s="1" t="str">
        <f>IF(NOT('User Input'!X23=blank),'User Input'!X23,blank)</f>
        <v/>
      </c>
      <c r="M19" s="1" t="str">
        <f>IF('User Input'!E23&gt;0,'User Input'!Y23,blank)</f>
        <v/>
      </c>
      <c r="N19" s="30" t="str">
        <f>IF(NOT('User Input'!Z23=blank),'User Input'!Z23,blank)</f>
        <v/>
      </c>
      <c r="O19" s="1" t="str">
        <f>IF(NOT('User Input'!AA23=blank),'User Input'!AA23,blank)</f>
        <v/>
      </c>
      <c r="P19" s="1" t="str">
        <f>IF(AND(NOT('User Input'!AC23=blank),'User Input'!AC23&gt;0),'User Input'!AC23,blank)</f>
        <v/>
      </c>
      <c r="Q19" s="1" t="str">
        <f>IF('Benefits Calculator'!BB25&gt;0,'Benefits Calculator'!BB25,blank)</f>
        <v/>
      </c>
      <c r="R19" s="1" t="str">
        <f>IF('Benefits Calculator'!BC25&gt;0,'Benefits Calculator'!BC25,blank)</f>
        <v/>
      </c>
      <c r="S19" s="1" t="str">
        <f>IF('User Input'!AF23&gt;0,'User Input'!AF23,blank)</f>
        <v/>
      </c>
      <c r="T19" s="1" t="str">
        <f>IF('User Input'!AG23&gt;0,'User Input'!AG23,blank)</f>
        <v/>
      </c>
      <c r="U19" s="1" t="str">
        <f>IF(NOT('User Input'!AI23=blank),'User Input'!AI23,blank)</f>
        <v/>
      </c>
      <c r="V19" s="1" t="str">
        <f>IF(NOT('User Input'!AJ23=blank),'User Input'!AJ23,blank)</f>
        <v/>
      </c>
      <c r="W19" s="1" t="str">
        <f>IF(NOT('User Input'!AK23=blank),'User Input'!AK23,blank)</f>
        <v/>
      </c>
      <c r="X19" s="1" t="str">
        <f>IF(NOT('User Input'!AL23=blank),'User Input'!AL23,blank)</f>
        <v/>
      </c>
      <c r="Y19" s="1" t="str">
        <f>IF(NOT('User Input'!AM23=blank),'User Input'!AM23,blank)</f>
        <v/>
      </c>
      <c r="Z19" s="1" t="str">
        <f>IF(NOT('User Input'!AN23=blank),'User Input'!AN23,blank)</f>
        <v/>
      </c>
      <c r="AA19" s="1" t="str">
        <f>IF(NOT('User Input'!AO23=blank),'User Input'!AO23,blank)</f>
        <v/>
      </c>
      <c r="AB19" s="1" t="str">
        <f>IF(NOT('User Input'!AP23=blank),'User Input'!AP23,blank)</f>
        <v/>
      </c>
      <c r="AC19" s="1" t="str">
        <f>IF(NOT('User Input'!AQ23=blank),'User Input'!AQ23,blank)</f>
        <v/>
      </c>
      <c r="AD19" s="1" t="str">
        <f>IF(NOT('User Input'!AR23=blank),'User Input'!AR23,blank)</f>
        <v/>
      </c>
      <c r="AE19" s="1" t="str">
        <f>IF(NOT('User Input'!AS23=blank),'User Input'!AS23,blank)</f>
        <v/>
      </c>
      <c r="AF19" s="1" t="str">
        <f>IF(NOT('User Input'!AT23=blank),'User Input'!AT23,blank)</f>
        <v/>
      </c>
      <c r="AG19" s="1" t="str">
        <f>IF(NOT('User Input'!AU23=blank),'User Input'!AU23,blank)</f>
        <v/>
      </c>
    </row>
    <row r="20" spans="1:33" x14ac:dyDescent="0.25">
      <c r="A20" s="1" t="str">
        <f>IF(NOT('User Input'!A24=blank),'User Input'!A24,blank)</f>
        <v/>
      </c>
      <c r="B20" s="1" t="str">
        <f>IF(NOT('User Input'!B24=blank),'User Input'!B24,blank)</f>
        <v/>
      </c>
      <c r="C20" s="1" t="str">
        <f>IF(NOT('User Input'!C24=blank),'User Input'!C24,blank)</f>
        <v/>
      </c>
      <c r="D20" s="1" t="str">
        <f>IF(NOT('User Input'!G24=blank),'User Input'!G24,blank)</f>
        <v/>
      </c>
      <c r="E20" s="1" t="str">
        <f>IF(NOT('User Input'!H24=blank),'User Input'!H24,blank)</f>
        <v/>
      </c>
      <c r="F20" s="1" t="str">
        <f>IF(NOT('User Input'!E24=blank),'User Input'!E24,blank)</f>
        <v/>
      </c>
      <c r="G20" s="1" t="str">
        <f>IF(NOT('User Input'!I24=blank),'User Input'!I24,blank)</f>
        <v/>
      </c>
      <c r="H20" s="1" t="str">
        <f>IF(NOT('User Input'!J24=blank),'User Input'!J24,blank)</f>
        <v/>
      </c>
      <c r="I20" s="1" t="str">
        <f>IF(AND(NOT('User Input'!T24=blank),'User Input'!T24&gt;0),'User Input'!T24,blank)</f>
        <v/>
      </c>
      <c r="J20" s="1" t="str">
        <f>IF(NOT('User Input'!V24=blank),'User Input'!V24,blank)</f>
        <v/>
      </c>
      <c r="K20" s="1" t="str">
        <f>IF(NOT('User Input'!W24=blank),'User Input'!W24,blank)</f>
        <v/>
      </c>
      <c r="L20" s="1" t="str">
        <f>IF(NOT('User Input'!X24=blank),'User Input'!X24,blank)</f>
        <v/>
      </c>
      <c r="M20" s="1" t="str">
        <f>IF('User Input'!E24&gt;0,'User Input'!Y24,blank)</f>
        <v/>
      </c>
      <c r="N20" s="30" t="str">
        <f>IF(NOT('User Input'!Z24=blank),'User Input'!Z24,blank)</f>
        <v/>
      </c>
      <c r="O20" s="1" t="str">
        <f>IF(NOT('User Input'!AA24=blank),'User Input'!AA24,blank)</f>
        <v/>
      </c>
      <c r="P20" s="1" t="str">
        <f>IF(AND(NOT('User Input'!AC24=blank),'User Input'!AC24&gt;0),'User Input'!AC24,blank)</f>
        <v/>
      </c>
      <c r="Q20" s="1" t="str">
        <f>IF('Benefits Calculator'!BB26&gt;0,'Benefits Calculator'!BB26,blank)</f>
        <v/>
      </c>
      <c r="R20" s="1" t="str">
        <f>IF('Benefits Calculator'!BC26&gt;0,'Benefits Calculator'!BC26,blank)</f>
        <v/>
      </c>
      <c r="S20" s="1" t="str">
        <f>IF('User Input'!AF24&gt;0,'User Input'!AF24,blank)</f>
        <v/>
      </c>
      <c r="T20" s="1" t="str">
        <f>IF('User Input'!AG24&gt;0,'User Input'!AG24,blank)</f>
        <v/>
      </c>
      <c r="U20" s="1" t="str">
        <f>IF(NOT('User Input'!AI24=blank),'User Input'!AI24,blank)</f>
        <v/>
      </c>
      <c r="V20" s="1" t="str">
        <f>IF(NOT('User Input'!AJ24=blank),'User Input'!AJ24,blank)</f>
        <v/>
      </c>
      <c r="W20" s="1" t="str">
        <f>IF(NOT('User Input'!AK24=blank),'User Input'!AK24,blank)</f>
        <v/>
      </c>
      <c r="X20" s="1" t="str">
        <f>IF(NOT('User Input'!AL24=blank),'User Input'!AL24,blank)</f>
        <v/>
      </c>
      <c r="Y20" s="1" t="str">
        <f>IF(NOT('User Input'!AM24=blank),'User Input'!AM24,blank)</f>
        <v/>
      </c>
      <c r="Z20" s="1" t="str">
        <f>IF(NOT('User Input'!AN24=blank),'User Input'!AN24,blank)</f>
        <v/>
      </c>
      <c r="AA20" s="1" t="str">
        <f>IF(NOT('User Input'!AO24=blank),'User Input'!AO24,blank)</f>
        <v/>
      </c>
      <c r="AB20" s="1" t="str">
        <f>IF(NOT('User Input'!AP24=blank),'User Input'!AP24,blank)</f>
        <v/>
      </c>
      <c r="AC20" s="1" t="str">
        <f>IF(NOT('User Input'!AQ24=blank),'User Input'!AQ24,blank)</f>
        <v/>
      </c>
      <c r="AD20" s="1" t="str">
        <f>IF(NOT('User Input'!AR24=blank),'User Input'!AR24,blank)</f>
        <v/>
      </c>
      <c r="AE20" s="1" t="str">
        <f>IF(NOT('User Input'!AS24=blank),'User Input'!AS24,blank)</f>
        <v/>
      </c>
      <c r="AF20" s="1" t="str">
        <f>IF(NOT('User Input'!AT24=blank),'User Input'!AT24,blank)</f>
        <v/>
      </c>
      <c r="AG20" s="1" t="str">
        <f>IF(NOT('User Input'!AU24=blank),'User Input'!AU24,blank)</f>
        <v/>
      </c>
    </row>
    <row r="21" spans="1:33" x14ac:dyDescent="0.25">
      <c r="A21" s="1" t="str">
        <f>IF(NOT('User Input'!A25=blank),'User Input'!A25,blank)</f>
        <v/>
      </c>
      <c r="B21" s="1" t="str">
        <f>IF(NOT('User Input'!B25=blank),'User Input'!B25,blank)</f>
        <v/>
      </c>
      <c r="C21" s="1" t="str">
        <f>IF(NOT('User Input'!C25=blank),'User Input'!C25,blank)</f>
        <v/>
      </c>
      <c r="D21" s="1" t="str">
        <f>IF(NOT('User Input'!G25=blank),'User Input'!G25,blank)</f>
        <v/>
      </c>
      <c r="E21" s="1" t="str">
        <f>IF(NOT('User Input'!H25=blank),'User Input'!H25,blank)</f>
        <v/>
      </c>
      <c r="F21" s="1" t="str">
        <f>IF(NOT('User Input'!E25=blank),'User Input'!E25,blank)</f>
        <v/>
      </c>
      <c r="G21" s="1" t="str">
        <f>IF(NOT('User Input'!I25=blank),'User Input'!I25,blank)</f>
        <v/>
      </c>
      <c r="H21" s="1" t="str">
        <f>IF(NOT('User Input'!J25=blank),'User Input'!J25,blank)</f>
        <v/>
      </c>
      <c r="I21" s="1" t="str">
        <f>IF(AND(NOT('User Input'!T25=blank),'User Input'!T25&gt;0),'User Input'!T25,blank)</f>
        <v/>
      </c>
      <c r="J21" s="1" t="str">
        <f>IF(NOT('User Input'!V25=blank),'User Input'!V25,blank)</f>
        <v/>
      </c>
      <c r="K21" s="1" t="str">
        <f>IF(NOT('User Input'!W25=blank),'User Input'!W25,blank)</f>
        <v/>
      </c>
      <c r="L21" s="1" t="str">
        <f>IF(NOT('User Input'!X25=blank),'User Input'!X25,blank)</f>
        <v/>
      </c>
      <c r="M21" s="1" t="str">
        <f>IF('User Input'!E25&gt;0,'User Input'!Y25,blank)</f>
        <v/>
      </c>
      <c r="N21" s="30" t="str">
        <f>IF(NOT('User Input'!Z25=blank),'User Input'!Z25,blank)</f>
        <v/>
      </c>
      <c r="O21" s="1" t="str">
        <f>IF(NOT('User Input'!AA25=blank),'User Input'!AA25,blank)</f>
        <v/>
      </c>
      <c r="P21" s="1" t="str">
        <f>IF(AND(NOT('User Input'!AC25=blank),'User Input'!AC25&gt;0),'User Input'!AC25,blank)</f>
        <v/>
      </c>
      <c r="Q21" s="1" t="str">
        <f>IF('Benefits Calculator'!BB27&gt;0,'Benefits Calculator'!BB27,blank)</f>
        <v/>
      </c>
      <c r="R21" s="1" t="str">
        <f>IF('Benefits Calculator'!BC27&gt;0,'Benefits Calculator'!BC27,blank)</f>
        <v/>
      </c>
      <c r="S21" s="1" t="str">
        <f>IF('User Input'!AF25&gt;0,'User Input'!AF25,blank)</f>
        <v/>
      </c>
      <c r="T21" s="1" t="str">
        <f>IF('User Input'!AG25&gt;0,'User Input'!AG25,blank)</f>
        <v/>
      </c>
      <c r="U21" s="1" t="str">
        <f>IF(NOT('User Input'!AI25=blank),'User Input'!AI25,blank)</f>
        <v/>
      </c>
      <c r="V21" s="1" t="str">
        <f>IF(NOT('User Input'!AJ25=blank),'User Input'!AJ25,blank)</f>
        <v/>
      </c>
      <c r="W21" s="1" t="str">
        <f>IF(NOT('User Input'!AK25=blank),'User Input'!AK25,blank)</f>
        <v/>
      </c>
      <c r="X21" s="1" t="str">
        <f>IF(NOT('User Input'!AL25=blank),'User Input'!AL25,blank)</f>
        <v/>
      </c>
      <c r="Y21" s="1" t="str">
        <f>IF(NOT('User Input'!AM25=blank),'User Input'!AM25,blank)</f>
        <v/>
      </c>
      <c r="Z21" s="1" t="str">
        <f>IF(NOT('User Input'!AN25=blank),'User Input'!AN25,blank)</f>
        <v/>
      </c>
      <c r="AA21" s="1" t="str">
        <f>IF(NOT('User Input'!AO25=blank),'User Input'!AO25,blank)</f>
        <v/>
      </c>
      <c r="AB21" s="1" t="str">
        <f>IF(NOT('User Input'!AP25=blank),'User Input'!AP25,blank)</f>
        <v/>
      </c>
      <c r="AC21" s="1" t="str">
        <f>IF(NOT('User Input'!AQ25=blank),'User Input'!AQ25,blank)</f>
        <v/>
      </c>
      <c r="AD21" s="1" t="str">
        <f>IF(NOT('User Input'!AR25=blank),'User Input'!AR25,blank)</f>
        <v/>
      </c>
      <c r="AE21" s="1" t="str">
        <f>IF(NOT('User Input'!AS25=blank),'User Input'!AS25,blank)</f>
        <v/>
      </c>
      <c r="AF21" s="1" t="str">
        <f>IF(NOT('User Input'!AT25=blank),'User Input'!AT25,blank)</f>
        <v/>
      </c>
      <c r="AG21" s="1" t="str">
        <f>IF(NOT('User Input'!AU25=blank),'User Input'!AU25,blank)</f>
        <v/>
      </c>
    </row>
    <row r="22" spans="1:33" x14ac:dyDescent="0.25">
      <c r="A22" s="1" t="str">
        <f>IF(NOT('User Input'!A26=blank),'User Input'!A26,blank)</f>
        <v/>
      </c>
      <c r="B22" s="1" t="str">
        <f>IF(NOT('User Input'!B26=blank),'User Input'!B26,blank)</f>
        <v/>
      </c>
      <c r="C22" s="1" t="str">
        <f>IF(NOT('User Input'!C26=blank),'User Input'!C26,blank)</f>
        <v/>
      </c>
      <c r="D22" s="1" t="str">
        <f>IF(NOT('User Input'!G26=blank),'User Input'!G26,blank)</f>
        <v/>
      </c>
      <c r="E22" s="1" t="str">
        <f>IF(NOT('User Input'!H26=blank),'User Input'!H26,blank)</f>
        <v/>
      </c>
      <c r="F22" s="1" t="str">
        <f>IF(NOT('User Input'!E26=blank),'User Input'!E26,blank)</f>
        <v/>
      </c>
      <c r="G22" s="1" t="str">
        <f>IF(NOT('User Input'!I26=blank),'User Input'!I26,blank)</f>
        <v/>
      </c>
      <c r="H22" s="1" t="str">
        <f>IF(NOT('User Input'!J26=blank),'User Input'!J26,blank)</f>
        <v/>
      </c>
      <c r="I22" s="1" t="str">
        <f>IF(AND(NOT('User Input'!T26=blank),'User Input'!T26&gt;0),'User Input'!T26,blank)</f>
        <v/>
      </c>
      <c r="J22" s="1" t="str">
        <f>IF(NOT('User Input'!V26=blank),'User Input'!V26,blank)</f>
        <v/>
      </c>
      <c r="K22" s="1" t="str">
        <f>IF(NOT('User Input'!W26=blank),'User Input'!W26,blank)</f>
        <v/>
      </c>
      <c r="L22" s="1" t="str">
        <f>IF(NOT('User Input'!X26=blank),'User Input'!X26,blank)</f>
        <v/>
      </c>
      <c r="M22" s="1" t="str">
        <f>IF('User Input'!E26&gt;0,'User Input'!Y26,blank)</f>
        <v/>
      </c>
      <c r="N22" s="30" t="str">
        <f>IF(NOT('User Input'!Z26=blank),'User Input'!Z26,blank)</f>
        <v/>
      </c>
      <c r="O22" s="1" t="str">
        <f>IF(NOT('User Input'!AA26=blank),'User Input'!AA26,blank)</f>
        <v/>
      </c>
      <c r="P22" s="1" t="str">
        <f>IF(AND(NOT('User Input'!AC26=blank),'User Input'!AC26&gt;0),'User Input'!AC26,blank)</f>
        <v/>
      </c>
      <c r="Q22" s="1" t="str">
        <f>IF('Benefits Calculator'!BB28&gt;0,'Benefits Calculator'!BB28,blank)</f>
        <v/>
      </c>
      <c r="R22" s="1" t="str">
        <f>IF('Benefits Calculator'!BC28&gt;0,'Benefits Calculator'!BC28,blank)</f>
        <v/>
      </c>
      <c r="S22" s="1" t="str">
        <f>IF('User Input'!AF26&gt;0,'User Input'!AF26,blank)</f>
        <v/>
      </c>
      <c r="T22" s="1" t="str">
        <f>IF('User Input'!AG26&gt;0,'User Input'!AG26,blank)</f>
        <v/>
      </c>
      <c r="U22" s="1" t="str">
        <f>IF(NOT('User Input'!AI26=blank),'User Input'!AI26,blank)</f>
        <v/>
      </c>
      <c r="V22" s="1" t="str">
        <f>IF(NOT('User Input'!AJ26=blank),'User Input'!AJ26,blank)</f>
        <v/>
      </c>
      <c r="W22" s="1" t="str">
        <f>IF(NOT('User Input'!AK26=blank),'User Input'!AK26,blank)</f>
        <v/>
      </c>
      <c r="X22" s="1" t="str">
        <f>IF(NOT('User Input'!AL26=blank),'User Input'!AL26,blank)</f>
        <v/>
      </c>
      <c r="Y22" s="1" t="str">
        <f>IF(NOT('User Input'!AM26=blank),'User Input'!AM26,blank)</f>
        <v/>
      </c>
      <c r="Z22" s="1" t="str">
        <f>IF(NOT('User Input'!AN26=blank),'User Input'!AN26,blank)</f>
        <v/>
      </c>
      <c r="AA22" s="1" t="str">
        <f>IF(NOT('User Input'!AO26=blank),'User Input'!AO26,blank)</f>
        <v/>
      </c>
      <c r="AB22" s="1" t="str">
        <f>IF(NOT('User Input'!AP26=blank),'User Input'!AP26,blank)</f>
        <v/>
      </c>
      <c r="AC22" s="1" t="str">
        <f>IF(NOT('User Input'!AQ26=blank),'User Input'!AQ26,blank)</f>
        <v/>
      </c>
      <c r="AD22" s="1" t="str">
        <f>IF(NOT('User Input'!AR26=blank),'User Input'!AR26,blank)</f>
        <v/>
      </c>
      <c r="AE22" s="1" t="str">
        <f>IF(NOT('User Input'!AS26=blank),'User Input'!AS26,blank)</f>
        <v/>
      </c>
      <c r="AF22" s="1" t="str">
        <f>IF(NOT('User Input'!AT26=blank),'User Input'!AT26,blank)</f>
        <v/>
      </c>
      <c r="AG22" s="1" t="str">
        <f>IF(NOT('User Input'!AU26=blank),'User Input'!AU26,blank)</f>
        <v/>
      </c>
    </row>
    <row r="23" spans="1:33" x14ac:dyDescent="0.25">
      <c r="A23" s="1" t="str">
        <f>IF(NOT('User Input'!A27=blank),'User Input'!A27,blank)</f>
        <v/>
      </c>
      <c r="B23" s="1" t="str">
        <f>IF(NOT('User Input'!B27=blank),'User Input'!B27,blank)</f>
        <v/>
      </c>
      <c r="C23" s="1" t="str">
        <f>IF(NOT('User Input'!C27=blank),'User Input'!C27,blank)</f>
        <v/>
      </c>
      <c r="D23" s="1" t="str">
        <f>IF(NOT('User Input'!G27=blank),'User Input'!G27,blank)</f>
        <v/>
      </c>
      <c r="E23" s="1" t="str">
        <f>IF(NOT('User Input'!H27=blank),'User Input'!H27,blank)</f>
        <v/>
      </c>
      <c r="F23" s="1" t="str">
        <f>IF(NOT('User Input'!E27=blank),'User Input'!E27,blank)</f>
        <v/>
      </c>
      <c r="G23" s="1" t="str">
        <f>IF(NOT('User Input'!I27=blank),'User Input'!I27,blank)</f>
        <v/>
      </c>
      <c r="H23" s="1" t="str">
        <f>IF(NOT('User Input'!J27=blank),'User Input'!J27,blank)</f>
        <v/>
      </c>
      <c r="I23" s="1" t="str">
        <f>IF(AND(NOT('User Input'!T27=blank),'User Input'!T27&gt;0),'User Input'!T27,blank)</f>
        <v/>
      </c>
      <c r="J23" s="1" t="str">
        <f>IF(NOT('User Input'!V27=blank),'User Input'!V27,blank)</f>
        <v/>
      </c>
      <c r="K23" s="1" t="str">
        <f>IF(NOT('User Input'!W27=blank),'User Input'!W27,blank)</f>
        <v/>
      </c>
      <c r="L23" s="1" t="str">
        <f>IF(NOT('User Input'!X27=blank),'User Input'!X27,blank)</f>
        <v/>
      </c>
      <c r="M23" s="1" t="str">
        <f>IF('User Input'!E27&gt;0,'User Input'!Y27,blank)</f>
        <v/>
      </c>
      <c r="N23" s="30" t="str">
        <f>IF(NOT('User Input'!Z27=blank),'User Input'!Z27,blank)</f>
        <v/>
      </c>
      <c r="O23" s="1" t="str">
        <f>IF(NOT('User Input'!AA27=blank),'User Input'!AA27,blank)</f>
        <v/>
      </c>
      <c r="P23" s="1" t="str">
        <f>IF(AND(NOT('User Input'!AC27=blank),'User Input'!AC27&gt;0),'User Input'!AC27,blank)</f>
        <v/>
      </c>
      <c r="Q23" s="1" t="str">
        <f>IF('Benefits Calculator'!BB29&gt;0,'Benefits Calculator'!BB29,blank)</f>
        <v/>
      </c>
      <c r="R23" s="1" t="str">
        <f>IF('Benefits Calculator'!BC29&gt;0,'Benefits Calculator'!BC29,blank)</f>
        <v/>
      </c>
      <c r="S23" s="1" t="str">
        <f>IF('User Input'!AF27&gt;0,'User Input'!AF27,blank)</f>
        <v/>
      </c>
      <c r="T23" s="1" t="str">
        <f>IF('User Input'!AG27&gt;0,'User Input'!AG27,blank)</f>
        <v/>
      </c>
      <c r="U23" s="1" t="str">
        <f>IF(NOT('User Input'!AI27=blank),'User Input'!AI27,blank)</f>
        <v/>
      </c>
      <c r="V23" s="1" t="str">
        <f>IF(NOT('User Input'!AJ27=blank),'User Input'!AJ27,blank)</f>
        <v/>
      </c>
      <c r="W23" s="1" t="str">
        <f>IF(NOT('User Input'!AK27=blank),'User Input'!AK27,blank)</f>
        <v/>
      </c>
      <c r="X23" s="1" t="str">
        <f>IF(NOT('User Input'!AL27=blank),'User Input'!AL27,blank)</f>
        <v/>
      </c>
      <c r="Y23" s="1" t="str">
        <f>IF(NOT('User Input'!AM27=blank),'User Input'!AM27,blank)</f>
        <v/>
      </c>
      <c r="Z23" s="1" t="str">
        <f>IF(NOT('User Input'!AN27=blank),'User Input'!AN27,blank)</f>
        <v/>
      </c>
      <c r="AA23" s="1" t="str">
        <f>IF(NOT('User Input'!AO27=blank),'User Input'!AO27,blank)</f>
        <v/>
      </c>
      <c r="AB23" s="1" t="str">
        <f>IF(NOT('User Input'!AP27=blank),'User Input'!AP27,blank)</f>
        <v/>
      </c>
      <c r="AC23" s="1" t="str">
        <f>IF(NOT('User Input'!AQ27=blank),'User Input'!AQ27,blank)</f>
        <v/>
      </c>
      <c r="AD23" s="1" t="str">
        <f>IF(NOT('User Input'!AR27=blank),'User Input'!AR27,blank)</f>
        <v/>
      </c>
      <c r="AE23" s="1" t="str">
        <f>IF(NOT('User Input'!AS27=blank),'User Input'!AS27,blank)</f>
        <v/>
      </c>
      <c r="AF23" s="1" t="str">
        <f>IF(NOT('User Input'!AT27=blank),'User Input'!AT27,blank)</f>
        <v/>
      </c>
      <c r="AG23" s="1" t="str">
        <f>IF(NOT('User Input'!AU27=blank),'User Input'!AU27,blank)</f>
        <v/>
      </c>
    </row>
    <row r="24" spans="1:33" x14ac:dyDescent="0.25">
      <c r="A24" s="1" t="str">
        <f>IF(NOT('User Input'!A28=blank),'User Input'!A28,blank)</f>
        <v/>
      </c>
      <c r="B24" s="1" t="str">
        <f>IF(NOT('User Input'!B28=blank),'User Input'!B28,blank)</f>
        <v/>
      </c>
      <c r="C24" s="1" t="str">
        <f>IF(NOT('User Input'!C28=blank),'User Input'!C28,blank)</f>
        <v/>
      </c>
      <c r="D24" s="1" t="str">
        <f>IF(NOT('User Input'!G28=blank),'User Input'!G28,blank)</f>
        <v/>
      </c>
      <c r="E24" s="1" t="str">
        <f>IF(NOT('User Input'!H28=blank),'User Input'!H28,blank)</f>
        <v/>
      </c>
      <c r="F24" s="1" t="str">
        <f>IF(NOT('User Input'!E28=blank),'User Input'!E28,blank)</f>
        <v/>
      </c>
      <c r="G24" s="1" t="str">
        <f>IF(NOT('User Input'!I28=blank),'User Input'!I28,blank)</f>
        <v/>
      </c>
      <c r="H24" s="1" t="str">
        <f>IF(NOT('User Input'!J28=blank),'User Input'!J28,blank)</f>
        <v/>
      </c>
      <c r="I24" s="1" t="str">
        <f>IF(AND(NOT('User Input'!T28=blank),'User Input'!T28&gt;0),'User Input'!T28,blank)</f>
        <v/>
      </c>
      <c r="J24" s="1" t="str">
        <f>IF(NOT('User Input'!V28=blank),'User Input'!V28,blank)</f>
        <v/>
      </c>
      <c r="K24" s="1" t="str">
        <f>IF(NOT('User Input'!W28=blank),'User Input'!W28,blank)</f>
        <v/>
      </c>
      <c r="L24" s="1" t="str">
        <f>IF(NOT('User Input'!X28=blank),'User Input'!X28,blank)</f>
        <v/>
      </c>
      <c r="M24" s="1" t="str">
        <f>IF('User Input'!E28&gt;0,'User Input'!Y28,blank)</f>
        <v/>
      </c>
      <c r="N24" s="30" t="str">
        <f>IF(NOT('User Input'!Z28=blank),'User Input'!Z28,blank)</f>
        <v/>
      </c>
      <c r="O24" s="1" t="str">
        <f>IF(NOT('User Input'!AA28=blank),'User Input'!AA28,blank)</f>
        <v/>
      </c>
      <c r="P24" s="1" t="str">
        <f>IF(AND(NOT('User Input'!AC28=blank),'User Input'!AC28&gt;0),'User Input'!AC28,blank)</f>
        <v/>
      </c>
      <c r="Q24" s="1" t="str">
        <f>IF('Benefits Calculator'!BB30&gt;0,'Benefits Calculator'!BB30,blank)</f>
        <v/>
      </c>
      <c r="R24" s="1" t="str">
        <f>IF('Benefits Calculator'!BC30&gt;0,'Benefits Calculator'!BC30,blank)</f>
        <v/>
      </c>
      <c r="S24" s="1" t="str">
        <f>IF('User Input'!AF28&gt;0,'User Input'!AF28,blank)</f>
        <v/>
      </c>
      <c r="T24" s="1" t="str">
        <f>IF('User Input'!AG28&gt;0,'User Input'!AG28,blank)</f>
        <v/>
      </c>
      <c r="U24" s="1" t="str">
        <f>IF(NOT('User Input'!AI28=blank),'User Input'!AI28,blank)</f>
        <v/>
      </c>
      <c r="V24" s="1" t="str">
        <f>IF(NOT('User Input'!AJ28=blank),'User Input'!AJ28,blank)</f>
        <v/>
      </c>
      <c r="W24" s="1" t="str">
        <f>IF(NOT('User Input'!AK28=blank),'User Input'!AK28,blank)</f>
        <v/>
      </c>
      <c r="X24" s="1" t="str">
        <f>IF(NOT('User Input'!AL28=blank),'User Input'!AL28,blank)</f>
        <v/>
      </c>
      <c r="Y24" s="1" t="str">
        <f>IF(NOT('User Input'!AM28=blank),'User Input'!AM28,blank)</f>
        <v/>
      </c>
      <c r="Z24" s="1" t="str">
        <f>IF(NOT('User Input'!AN28=blank),'User Input'!AN28,blank)</f>
        <v/>
      </c>
      <c r="AA24" s="1" t="str">
        <f>IF(NOT('User Input'!AO28=blank),'User Input'!AO28,blank)</f>
        <v/>
      </c>
      <c r="AB24" s="1" t="str">
        <f>IF(NOT('User Input'!AP28=blank),'User Input'!AP28,blank)</f>
        <v/>
      </c>
      <c r="AC24" s="1" t="str">
        <f>IF(NOT('User Input'!AQ28=blank),'User Input'!AQ28,blank)</f>
        <v/>
      </c>
      <c r="AD24" s="1" t="str">
        <f>IF(NOT('User Input'!AR28=blank),'User Input'!AR28,blank)</f>
        <v/>
      </c>
      <c r="AE24" s="1" t="str">
        <f>IF(NOT('User Input'!AS28=blank),'User Input'!AS28,blank)</f>
        <v/>
      </c>
      <c r="AF24" s="1" t="str">
        <f>IF(NOT('User Input'!AT28=blank),'User Input'!AT28,blank)</f>
        <v/>
      </c>
      <c r="AG24" s="1" t="str">
        <f>IF(NOT('User Input'!AU28=blank),'User Input'!AU28,blank)</f>
        <v/>
      </c>
    </row>
    <row r="25" spans="1:33" x14ac:dyDescent="0.25">
      <c r="A25" s="1" t="str">
        <f>IF(NOT('User Input'!A29=blank),'User Input'!A29,blank)</f>
        <v/>
      </c>
      <c r="B25" s="1" t="str">
        <f>IF(NOT('User Input'!B29=blank),'User Input'!B29,blank)</f>
        <v/>
      </c>
      <c r="C25" s="1" t="str">
        <f>IF(NOT('User Input'!C29=blank),'User Input'!C29,blank)</f>
        <v/>
      </c>
      <c r="D25" s="1" t="str">
        <f>IF(NOT('User Input'!G29=blank),'User Input'!G29,blank)</f>
        <v/>
      </c>
      <c r="E25" s="1" t="str">
        <f>IF(NOT('User Input'!H29=blank),'User Input'!H29,blank)</f>
        <v/>
      </c>
      <c r="F25" s="1" t="str">
        <f>IF(NOT('User Input'!E29=blank),'User Input'!E29,blank)</f>
        <v/>
      </c>
      <c r="G25" s="1" t="str">
        <f>IF(NOT('User Input'!I29=blank),'User Input'!I29,blank)</f>
        <v/>
      </c>
      <c r="H25" s="1" t="str">
        <f>IF(NOT('User Input'!J29=blank),'User Input'!J29,blank)</f>
        <v/>
      </c>
      <c r="I25" s="1" t="str">
        <f>IF(AND(NOT('User Input'!T29=blank),'User Input'!T29&gt;0),'User Input'!T29,blank)</f>
        <v/>
      </c>
      <c r="J25" s="1" t="str">
        <f>IF(NOT('User Input'!V29=blank),'User Input'!V29,blank)</f>
        <v/>
      </c>
      <c r="K25" s="1" t="str">
        <f>IF(NOT('User Input'!W29=blank),'User Input'!W29,blank)</f>
        <v/>
      </c>
      <c r="L25" s="1" t="str">
        <f>IF(NOT('User Input'!X29=blank),'User Input'!X29,blank)</f>
        <v/>
      </c>
      <c r="M25" s="1" t="str">
        <f>IF('User Input'!E29&gt;0,'User Input'!Y29,blank)</f>
        <v/>
      </c>
      <c r="N25" s="30" t="str">
        <f>IF(NOT('User Input'!Z29=blank),'User Input'!Z29,blank)</f>
        <v/>
      </c>
      <c r="O25" s="1" t="str">
        <f>IF(NOT('User Input'!AA29=blank),'User Input'!AA29,blank)</f>
        <v/>
      </c>
      <c r="P25" s="1" t="str">
        <f>IF(AND(NOT('User Input'!AC29=blank),'User Input'!AC29&gt;0),'User Input'!AC29,blank)</f>
        <v/>
      </c>
      <c r="Q25" s="1" t="str">
        <f>IF('Benefits Calculator'!BB31&gt;0,'Benefits Calculator'!BB31,blank)</f>
        <v/>
      </c>
      <c r="R25" s="1" t="str">
        <f>IF('Benefits Calculator'!BC31&gt;0,'Benefits Calculator'!BC31,blank)</f>
        <v/>
      </c>
      <c r="S25" s="1" t="str">
        <f>IF('User Input'!AF29&gt;0,'User Input'!AF29,blank)</f>
        <v/>
      </c>
      <c r="T25" s="1" t="str">
        <f>IF('User Input'!AG29&gt;0,'User Input'!AG29,blank)</f>
        <v/>
      </c>
      <c r="U25" s="1" t="str">
        <f>IF(NOT('User Input'!AI29=blank),'User Input'!AI29,blank)</f>
        <v/>
      </c>
      <c r="V25" s="1" t="str">
        <f>IF(NOT('User Input'!AJ29=blank),'User Input'!AJ29,blank)</f>
        <v/>
      </c>
      <c r="W25" s="1" t="str">
        <f>IF(NOT('User Input'!AK29=blank),'User Input'!AK29,blank)</f>
        <v/>
      </c>
      <c r="X25" s="1" t="str">
        <f>IF(NOT('User Input'!AL29=blank),'User Input'!AL29,blank)</f>
        <v/>
      </c>
      <c r="Y25" s="1" t="str">
        <f>IF(NOT('User Input'!AM29=blank),'User Input'!AM29,blank)</f>
        <v/>
      </c>
      <c r="Z25" s="1" t="str">
        <f>IF(NOT('User Input'!AN29=blank),'User Input'!AN29,blank)</f>
        <v/>
      </c>
      <c r="AA25" s="1" t="str">
        <f>IF(NOT('User Input'!AO29=blank),'User Input'!AO29,blank)</f>
        <v/>
      </c>
      <c r="AB25" s="1" t="str">
        <f>IF(NOT('User Input'!AP29=blank),'User Input'!AP29,blank)</f>
        <v/>
      </c>
      <c r="AC25" s="1" t="str">
        <f>IF(NOT('User Input'!AQ29=blank),'User Input'!AQ29,blank)</f>
        <v/>
      </c>
      <c r="AD25" s="1" t="str">
        <f>IF(NOT('User Input'!AR29=blank),'User Input'!AR29,blank)</f>
        <v/>
      </c>
      <c r="AE25" s="1" t="str">
        <f>IF(NOT('User Input'!AS29=blank),'User Input'!AS29,blank)</f>
        <v/>
      </c>
      <c r="AF25" s="1" t="str">
        <f>IF(NOT('User Input'!AT29=blank),'User Input'!AT29,blank)</f>
        <v/>
      </c>
      <c r="AG25" s="1" t="str">
        <f>IF(NOT('User Input'!AU29=blank),'User Input'!AU29,blank)</f>
        <v/>
      </c>
    </row>
    <row r="26" spans="1:33" x14ac:dyDescent="0.25">
      <c r="A26" s="1" t="str">
        <f>IF(NOT('User Input'!A30=blank),'User Input'!A30,blank)</f>
        <v/>
      </c>
      <c r="B26" s="1" t="str">
        <f>IF(NOT('User Input'!B30=blank),'User Input'!B30,blank)</f>
        <v/>
      </c>
      <c r="C26" s="1" t="str">
        <f>IF(NOT('User Input'!C30=blank),'User Input'!C30,blank)</f>
        <v/>
      </c>
      <c r="D26" s="1" t="str">
        <f>IF(NOT('User Input'!G30=blank),'User Input'!G30,blank)</f>
        <v/>
      </c>
      <c r="E26" s="1" t="str">
        <f>IF(NOT('User Input'!H30=blank),'User Input'!H30,blank)</f>
        <v/>
      </c>
      <c r="F26" s="1" t="str">
        <f>IF(NOT('User Input'!E30=blank),'User Input'!E30,blank)</f>
        <v/>
      </c>
      <c r="G26" s="1" t="str">
        <f>IF(NOT('User Input'!I30=blank),'User Input'!I30,blank)</f>
        <v/>
      </c>
      <c r="H26" s="1" t="str">
        <f>IF(NOT('User Input'!J30=blank),'User Input'!J30,blank)</f>
        <v/>
      </c>
      <c r="I26" s="1" t="str">
        <f>IF(AND(NOT('User Input'!T30=blank),'User Input'!T30&gt;0),'User Input'!T30,blank)</f>
        <v/>
      </c>
      <c r="J26" s="1" t="str">
        <f>IF(NOT('User Input'!V30=blank),'User Input'!V30,blank)</f>
        <v/>
      </c>
      <c r="K26" s="1" t="str">
        <f>IF(NOT('User Input'!W30=blank),'User Input'!W30,blank)</f>
        <v/>
      </c>
      <c r="L26" s="1" t="str">
        <f>IF(NOT('User Input'!X30=blank),'User Input'!X30,blank)</f>
        <v/>
      </c>
      <c r="M26" s="1" t="str">
        <f>IF('User Input'!E30&gt;0,'User Input'!Y30,blank)</f>
        <v/>
      </c>
      <c r="N26" s="30" t="str">
        <f>IF(NOT('User Input'!Z30=blank),'User Input'!Z30,blank)</f>
        <v/>
      </c>
      <c r="O26" s="1" t="str">
        <f>IF(NOT('User Input'!AA30=blank),'User Input'!AA30,blank)</f>
        <v/>
      </c>
      <c r="P26" s="1" t="str">
        <f>IF(AND(NOT('User Input'!AC30=blank),'User Input'!AC30&gt;0),'User Input'!AC30,blank)</f>
        <v/>
      </c>
      <c r="Q26" s="1" t="str">
        <f>IF('Benefits Calculator'!BB32&gt;0,'Benefits Calculator'!BB32,blank)</f>
        <v/>
      </c>
      <c r="R26" s="1" t="str">
        <f>IF('Benefits Calculator'!BC32&gt;0,'Benefits Calculator'!BC32,blank)</f>
        <v/>
      </c>
      <c r="S26" s="1" t="str">
        <f>IF('User Input'!AF30&gt;0,'User Input'!AF30,blank)</f>
        <v/>
      </c>
      <c r="T26" s="1" t="str">
        <f>IF('User Input'!AG30&gt;0,'User Input'!AG30,blank)</f>
        <v/>
      </c>
      <c r="U26" s="1" t="str">
        <f>IF(NOT('User Input'!AI30=blank),'User Input'!AI30,blank)</f>
        <v/>
      </c>
      <c r="V26" s="1" t="str">
        <f>IF(NOT('User Input'!AJ30=blank),'User Input'!AJ30,blank)</f>
        <v/>
      </c>
      <c r="W26" s="1" t="str">
        <f>IF(NOT('User Input'!AK30=blank),'User Input'!AK30,blank)</f>
        <v/>
      </c>
      <c r="X26" s="1" t="str">
        <f>IF(NOT('User Input'!AL30=blank),'User Input'!AL30,blank)</f>
        <v/>
      </c>
      <c r="Y26" s="1" t="str">
        <f>IF(NOT('User Input'!AM30=blank),'User Input'!AM30,blank)</f>
        <v/>
      </c>
      <c r="Z26" s="1" t="str">
        <f>IF(NOT('User Input'!AN30=blank),'User Input'!AN30,blank)</f>
        <v/>
      </c>
      <c r="AA26" s="1" t="str">
        <f>IF(NOT('User Input'!AO30=blank),'User Input'!AO30,blank)</f>
        <v/>
      </c>
      <c r="AB26" s="1" t="str">
        <f>IF(NOT('User Input'!AP30=blank),'User Input'!AP30,blank)</f>
        <v/>
      </c>
      <c r="AC26" s="1" t="str">
        <f>IF(NOT('User Input'!AQ30=blank),'User Input'!AQ30,blank)</f>
        <v/>
      </c>
      <c r="AD26" s="1" t="str">
        <f>IF(NOT('User Input'!AR30=blank),'User Input'!AR30,blank)</f>
        <v/>
      </c>
      <c r="AE26" s="1" t="str">
        <f>IF(NOT('User Input'!AS30=blank),'User Input'!AS30,blank)</f>
        <v/>
      </c>
      <c r="AF26" s="1" t="str">
        <f>IF(NOT('User Input'!AT30=blank),'User Input'!AT30,blank)</f>
        <v/>
      </c>
      <c r="AG26" s="1" t="str">
        <f>IF(NOT('User Input'!AU30=blank),'User Input'!AU30,blank)</f>
        <v/>
      </c>
    </row>
    <row r="27" spans="1:33" x14ac:dyDescent="0.25">
      <c r="A27" s="1" t="str">
        <f>IF(NOT('User Input'!A31=blank),'User Input'!A31,blank)</f>
        <v/>
      </c>
      <c r="B27" s="1" t="str">
        <f>IF(NOT('User Input'!B31=blank),'User Input'!B31,blank)</f>
        <v/>
      </c>
      <c r="C27" s="1" t="str">
        <f>IF(NOT('User Input'!C31=blank),'User Input'!C31,blank)</f>
        <v/>
      </c>
      <c r="D27" s="1" t="str">
        <f>IF(NOT('User Input'!G31=blank),'User Input'!G31,blank)</f>
        <v/>
      </c>
      <c r="E27" s="1" t="str">
        <f>IF(NOT('User Input'!H31=blank),'User Input'!H31,blank)</f>
        <v/>
      </c>
      <c r="F27" s="1" t="str">
        <f>IF(NOT('User Input'!E31=blank),'User Input'!E31,blank)</f>
        <v/>
      </c>
      <c r="G27" s="1" t="str">
        <f>IF(NOT('User Input'!I31=blank),'User Input'!I31,blank)</f>
        <v/>
      </c>
      <c r="H27" s="1" t="str">
        <f>IF(NOT('User Input'!J31=blank),'User Input'!J31,blank)</f>
        <v/>
      </c>
      <c r="I27" s="1" t="str">
        <f>IF(AND(NOT('User Input'!T31=blank),'User Input'!T31&gt;0),'User Input'!T31,blank)</f>
        <v/>
      </c>
      <c r="J27" s="1" t="str">
        <f>IF(NOT('User Input'!V31=blank),'User Input'!V31,blank)</f>
        <v/>
      </c>
      <c r="K27" s="1" t="str">
        <f>IF(NOT('User Input'!W31=blank),'User Input'!W31,blank)</f>
        <v/>
      </c>
      <c r="L27" s="1" t="str">
        <f>IF(NOT('User Input'!X31=blank),'User Input'!X31,blank)</f>
        <v/>
      </c>
      <c r="M27" s="1" t="str">
        <f>IF('User Input'!E31&gt;0,'User Input'!Y31,blank)</f>
        <v/>
      </c>
      <c r="N27" s="30" t="str">
        <f>IF(NOT('User Input'!Z31=blank),'User Input'!Z31,blank)</f>
        <v/>
      </c>
      <c r="O27" s="1" t="str">
        <f>IF(NOT('User Input'!AA31=blank),'User Input'!AA31,blank)</f>
        <v/>
      </c>
      <c r="P27" s="1" t="str">
        <f>IF(AND(NOT('User Input'!AC31=blank),'User Input'!AC31&gt;0),'User Input'!AC31,blank)</f>
        <v/>
      </c>
      <c r="Q27" s="1" t="str">
        <f>IF('Benefits Calculator'!BB33&gt;0,'Benefits Calculator'!BB33,blank)</f>
        <v/>
      </c>
      <c r="R27" s="1" t="str">
        <f>IF('Benefits Calculator'!BC33&gt;0,'Benefits Calculator'!BC33,blank)</f>
        <v/>
      </c>
      <c r="S27" s="1" t="str">
        <f>IF('User Input'!AF31&gt;0,'User Input'!AF31,blank)</f>
        <v/>
      </c>
      <c r="T27" s="1" t="str">
        <f>IF('User Input'!AG31&gt;0,'User Input'!AG31,blank)</f>
        <v/>
      </c>
      <c r="U27" s="1" t="str">
        <f>IF(NOT('User Input'!AI31=blank),'User Input'!AI31,blank)</f>
        <v/>
      </c>
      <c r="V27" s="1" t="str">
        <f>IF(NOT('User Input'!AJ31=blank),'User Input'!AJ31,blank)</f>
        <v/>
      </c>
      <c r="W27" s="1" t="str">
        <f>IF(NOT('User Input'!AK31=blank),'User Input'!AK31,blank)</f>
        <v/>
      </c>
      <c r="X27" s="1" t="str">
        <f>IF(NOT('User Input'!AL31=blank),'User Input'!AL31,blank)</f>
        <v/>
      </c>
      <c r="Y27" s="1" t="str">
        <f>IF(NOT('User Input'!AM31=blank),'User Input'!AM31,blank)</f>
        <v/>
      </c>
      <c r="Z27" s="1" t="str">
        <f>IF(NOT('User Input'!AN31=blank),'User Input'!AN31,blank)</f>
        <v/>
      </c>
      <c r="AA27" s="1" t="str">
        <f>IF(NOT('User Input'!AO31=blank),'User Input'!AO31,blank)</f>
        <v/>
      </c>
      <c r="AB27" s="1" t="str">
        <f>IF(NOT('User Input'!AP31=blank),'User Input'!AP31,blank)</f>
        <v/>
      </c>
      <c r="AC27" s="1" t="str">
        <f>IF(NOT('User Input'!AQ31=blank),'User Input'!AQ31,blank)</f>
        <v/>
      </c>
      <c r="AD27" s="1" t="str">
        <f>IF(NOT('User Input'!AR31=blank),'User Input'!AR31,blank)</f>
        <v/>
      </c>
      <c r="AE27" s="1" t="str">
        <f>IF(NOT('User Input'!AS31=blank),'User Input'!AS31,blank)</f>
        <v/>
      </c>
      <c r="AF27" s="1" t="str">
        <f>IF(NOT('User Input'!AT31=blank),'User Input'!AT31,blank)</f>
        <v/>
      </c>
      <c r="AG27" s="1" t="str">
        <f>IF(NOT('User Input'!AU31=blank),'User Input'!AU31,blank)</f>
        <v/>
      </c>
    </row>
  </sheetData>
  <sheetProtection password="DA3A" sheet="1" objects="1" scenarios="1" selectLockedCells="1" selectUnlockedCells="1"/>
  <mergeCells count="4">
    <mergeCell ref="A1:F1"/>
    <mergeCell ref="G1:I1"/>
    <mergeCell ref="J1:P1"/>
    <mergeCell ref="Q1:R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31"/>
  <sheetViews>
    <sheetView workbookViewId="0">
      <selection activeCell="S21" sqref="S21"/>
    </sheetView>
  </sheetViews>
  <sheetFormatPr defaultRowHeight="15" x14ac:dyDescent="0.25"/>
  <cols>
    <col min="1" max="1" width="12" customWidth="1"/>
    <col min="2" max="2" width="28.7109375" bestFit="1" customWidth="1"/>
    <col min="3" max="3" width="1.28515625" customWidth="1"/>
    <col min="4" max="4" width="14.28515625" customWidth="1"/>
    <col min="5" max="5" width="1.28515625" customWidth="1"/>
    <col min="6" max="7" width="12.85546875" customWidth="1"/>
    <col min="11" max="11" width="11" customWidth="1"/>
    <col min="12" max="12" width="1.28515625" customWidth="1"/>
    <col min="13" max="13" width="11.7109375" customWidth="1"/>
  </cols>
  <sheetData>
    <row r="5" spans="1:14" thickBot="1" x14ac:dyDescent="0.35"/>
    <row r="6" spans="1:14" ht="60.6" thickBot="1" x14ac:dyDescent="0.35">
      <c r="A6" s="71" t="s">
        <v>35</v>
      </c>
      <c r="B6" s="72" t="s">
        <v>105</v>
      </c>
      <c r="C6" s="70"/>
      <c r="D6" s="73" t="s">
        <v>101</v>
      </c>
      <c r="E6" s="70"/>
      <c r="F6" s="74" t="s">
        <v>102</v>
      </c>
      <c r="G6" s="77" t="s">
        <v>110</v>
      </c>
      <c r="H6" s="74" t="s">
        <v>103</v>
      </c>
      <c r="I6" s="74" t="s">
        <v>104</v>
      </c>
      <c r="J6" s="77" t="s">
        <v>111</v>
      </c>
      <c r="K6" s="75" t="s">
        <v>106</v>
      </c>
      <c r="L6" s="70"/>
      <c r="M6" s="79" t="s">
        <v>112</v>
      </c>
    </row>
    <row r="7" spans="1:14" ht="14.45" customHeight="1" x14ac:dyDescent="0.3">
      <c r="A7" s="22">
        <f>'User Input'!G7</f>
        <v>0</v>
      </c>
      <c r="B7" s="22">
        <f>'User Input'!I7</f>
        <v>0</v>
      </c>
      <c r="C7" s="59"/>
      <c r="D7" s="62">
        <f>'User Input'!P7</f>
        <v>0</v>
      </c>
      <c r="E7" s="59"/>
      <c r="F7" s="62">
        <f>'User Input'!Q7</f>
        <v>0</v>
      </c>
      <c r="G7" s="78">
        <f t="shared" ref="G7:G31" si="0">IF(AND(F7&gt;=min_MWHhr,F7&lt;=Max_MWhr),min_fuel,F7*MWhr)</f>
        <v>0</v>
      </c>
      <c r="H7" s="62">
        <f>'User Input'!R7</f>
        <v>0</v>
      </c>
      <c r="I7" s="62">
        <f>'User Input'!S7</f>
        <v>0</v>
      </c>
      <c r="J7" s="78">
        <f t="shared" ref="J7:J31" si="1">H7*Idle+I7*DB</f>
        <v>0</v>
      </c>
      <c r="K7" s="62">
        <f>G7+J7</f>
        <v>0</v>
      </c>
      <c r="L7" s="59"/>
      <c r="M7" s="2">
        <f t="shared" ref="M7:M31" si="2">IF(AND(D7=0,K7=0),0,IF(AND(D7&gt;=min_fuel,K7&gt;=min_fuel),MIN(D7,K7),IF(AND(D7=0,K7&gt;0),K7,IF(AND(D7&gt;0,K7=0),D7,IF(AND(D7&gt;0,D7&lt;min_fuel,K7&gt;0,K7&lt;min_fuel),MAX(D7,K7),Err_1)))))</f>
        <v>0</v>
      </c>
    </row>
    <row r="8" spans="1:14" ht="14.45" x14ac:dyDescent="0.3">
      <c r="A8" s="22">
        <f>'User Input'!G8</f>
        <v>0</v>
      </c>
      <c r="B8" s="22">
        <f>'User Input'!I8</f>
        <v>0</v>
      </c>
      <c r="C8" s="59"/>
      <c r="D8" s="62">
        <f>'User Input'!P8</f>
        <v>0</v>
      </c>
      <c r="E8" s="59"/>
      <c r="F8" s="62">
        <f>'User Input'!Q8</f>
        <v>0</v>
      </c>
      <c r="G8" s="78">
        <f t="shared" si="0"/>
        <v>0</v>
      </c>
      <c r="H8" s="62">
        <f>'User Input'!R8</f>
        <v>0</v>
      </c>
      <c r="I8" s="62">
        <f>'User Input'!S8</f>
        <v>0</v>
      </c>
      <c r="J8" s="78">
        <f t="shared" si="1"/>
        <v>0</v>
      </c>
      <c r="K8" s="62">
        <f t="shared" ref="K8:K31" si="3">G8+J8</f>
        <v>0</v>
      </c>
      <c r="L8" s="59"/>
      <c r="M8" s="2">
        <f t="shared" si="2"/>
        <v>0</v>
      </c>
      <c r="N8" s="80"/>
    </row>
    <row r="9" spans="1:14" ht="14.45" x14ac:dyDescent="0.3">
      <c r="A9" s="22">
        <f>'User Input'!G9</f>
        <v>0</v>
      </c>
      <c r="B9" s="22">
        <f>'User Input'!I9</f>
        <v>0</v>
      </c>
      <c r="C9" s="59"/>
      <c r="D9" s="62">
        <f>'User Input'!P9</f>
        <v>0</v>
      </c>
      <c r="E9" s="59"/>
      <c r="F9" s="62">
        <f>'User Input'!Q9</f>
        <v>0</v>
      </c>
      <c r="G9" s="78">
        <f t="shared" si="0"/>
        <v>0</v>
      </c>
      <c r="H9" s="62">
        <f>'User Input'!R9</f>
        <v>0</v>
      </c>
      <c r="I9" s="62">
        <f>'User Input'!S9</f>
        <v>0</v>
      </c>
      <c r="J9" s="78">
        <f t="shared" si="1"/>
        <v>0</v>
      </c>
      <c r="K9" s="62">
        <f t="shared" si="3"/>
        <v>0</v>
      </c>
      <c r="L9" s="59"/>
      <c r="M9" s="2">
        <f t="shared" si="2"/>
        <v>0</v>
      </c>
      <c r="N9" s="80"/>
    </row>
    <row r="10" spans="1:14" ht="14.45" x14ac:dyDescent="0.3">
      <c r="A10" s="22">
        <f>'User Input'!G10</f>
        <v>0</v>
      </c>
      <c r="B10" s="22">
        <f>'User Input'!I10</f>
        <v>0</v>
      </c>
      <c r="C10" s="59"/>
      <c r="D10" s="62">
        <f>'User Input'!P10</f>
        <v>0</v>
      </c>
      <c r="E10" s="59"/>
      <c r="F10" s="62">
        <f>'User Input'!Q10</f>
        <v>0</v>
      </c>
      <c r="G10" s="78">
        <f t="shared" si="0"/>
        <v>0</v>
      </c>
      <c r="H10" s="62">
        <f>'User Input'!R10</f>
        <v>0</v>
      </c>
      <c r="I10" s="62">
        <f>'User Input'!S10</f>
        <v>0</v>
      </c>
      <c r="J10" s="78">
        <f t="shared" si="1"/>
        <v>0</v>
      </c>
      <c r="K10" s="62">
        <f t="shared" si="3"/>
        <v>0</v>
      </c>
      <c r="L10" s="59"/>
      <c r="M10" s="2">
        <f t="shared" si="2"/>
        <v>0</v>
      </c>
      <c r="N10" s="80"/>
    </row>
    <row r="11" spans="1:14" ht="14.45" x14ac:dyDescent="0.3">
      <c r="A11" s="22">
        <f>'User Input'!G11</f>
        <v>0</v>
      </c>
      <c r="B11" s="22">
        <f>'User Input'!I11</f>
        <v>0</v>
      </c>
      <c r="C11" s="59"/>
      <c r="D11" s="62">
        <f>'User Input'!P11</f>
        <v>0</v>
      </c>
      <c r="E11" s="59"/>
      <c r="F11" s="62">
        <f>'User Input'!Q11</f>
        <v>0</v>
      </c>
      <c r="G11" s="78">
        <f t="shared" si="0"/>
        <v>0</v>
      </c>
      <c r="H11" s="62">
        <f>'User Input'!R11</f>
        <v>0</v>
      </c>
      <c r="I11" s="62">
        <f>'User Input'!S11</f>
        <v>0</v>
      </c>
      <c r="J11" s="78">
        <f t="shared" si="1"/>
        <v>0</v>
      </c>
      <c r="K11" s="62">
        <f t="shared" si="3"/>
        <v>0</v>
      </c>
      <c r="L11" s="59"/>
      <c r="M11" s="2">
        <f t="shared" si="2"/>
        <v>0</v>
      </c>
      <c r="N11" s="80"/>
    </row>
    <row r="12" spans="1:14" ht="14.45" x14ac:dyDescent="0.3">
      <c r="A12" s="22">
        <f>'User Input'!G12</f>
        <v>0</v>
      </c>
      <c r="B12" s="22">
        <f>'User Input'!I12</f>
        <v>0</v>
      </c>
      <c r="C12" s="59"/>
      <c r="D12" s="62">
        <f>'User Input'!P12</f>
        <v>0</v>
      </c>
      <c r="E12" s="59"/>
      <c r="F12" s="62">
        <f>'User Input'!Q12</f>
        <v>0</v>
      </c>
      <c r="G12" s="78">
        <f t="shared" si="0"/>
        <v>0</v>
      </c>
      <c r="H12" s="62">
        <f>'User Input'!R12</f>
        <v>0</v>
      </c>
      <c r="I12" s="62">
        <f>'User Input'!S12</f>
        <v>0</v>
      </c>
      <c r="J12" s="78">
        <f t="shared" si="1"/>
        <v>0</v>
      </c>
      <c r="K12" s="62">
        <f t="shared" si="3"/>
        <v>0</v>
      </c>
      <c r="L12" s="59"/>
      <c r="M12" s="2">
        <f t="shared" si="2"/>
        <v>0</v>
      </c>
      <c r="N12" s="80"/>
    </row>
    <row r="13" spans="1:14" ht="14.45" x14ac:dyDescent="0.3">
      <c r="A13" s="22">
        <f>'User Input'!G13</f>
        <v>0</v>
      </c>
      <c r="B13" s="22">
        <f>'User Input'!I13</f>
        <v>0</v>
      </c>
      <c r="C13" s="59"/>
      <c r="D13" s="62">
        <f>'User Input'!P13</f>
        <v>0</v>
      </c>
      <c r="E13" s="59"/>
      <c r="F13" s="62">
        <f>'User Input'!Q13</f>
        <v>0</v>
      </c>
      <c r="G13" s="78">
        <f t="shared" si="0"/>
        <v>0</v>
      </c>
      <c r="H13" s="62">
        <f>'User Input'!R13</f>
        <v>0</v>
      </c>
      <c r="I13" s="62">
        <f>'User Input'!S13</f>
        <v>0</v>
      </c>
      <c r="J13" s="78">
        <f t="shared" si="1"/>
        <v>0</v>
      </c>
      <c r="K13" s="62">
        <f t="shared" si="3"/>
        <v>0</v>
      </c>
      <c r="L13" s="59"/>
      <c r="M13" s="2">
        <f t="shared" si="2"/>
        <v>0</v>
      </c>
      <c r="N13" s="80"/>
    </row>
    <row r="14" spans="1:14" ht="14.45" x14ac:dyDescent="0.3">
      <c r="A14" s="22">
        <f>'User Input'!G14</f>
        <v>0</v>
      </c>
      <c r="B14" s="22">
        <f>'User Input'!I14</f>
        <v>0</v>
      </c>
      <c r="C14" s="59"/>
      <c r="D14" s="62">
        <f>'User Input'!P14</f>
        <v>0</v>
      </c>
      <c r="E14" s="59"/>
      <c r="F14" s="62">
        <f>'User Input'!Q14</f>
        <v>0</v>
      </c>
      <c r="G14" s="78">
        <f t="shared" si="0"/>
        <v>0</v>
      </c>
      <c r="H14" s="62">
        <f>'User Input'!R14</f>
        <v>0</v>
      </c>
      <c r="I14" s="62">
        <f>'User Input'!S14</f>
        <v>0</v>
      </c>
      <c r="J14" s="78">
        <f t="shared" si="1"/>
        <v>0</v>
      </c>
      <c r="K14" s="62">
        <f t="shared" si="3"/>
        <v>0</v>
      </c>
      <c r="L14" s="59"/>
      <c r="M14" s="2">
        <f t="shared" si="2"/>
        <v>0</v>
      </c>
    </row>
    <row r="15" spans="1:14" ht="14.45" x14ac:dyDescent="0.3">
      <c r="A15" s="22">
        <f>'User Input'!G15</f>
        <v>0</v>
      </c>
      <c r="B15" s="22">
        <f>'User Input'!I15</f>
        <v>0</v>
      </c>
      <c r="C15" s="59"/>
      <c r="D15" s="62">
        <f>'User Input'!P15</f>
        <v>0</v>
      </c>
      <c r="E15" s="59"/>
      <c r="F15" s="62">
        <f>'User Input'!Q15</f>
        <v>0</v>
      </c>
      <c r="G15" s="78">
        <f t="shared" si="0"/>
        <v>0</v>
      </c>
      <c r="H15" s="62">
        <f>'User Input'!R15</f>
        <v>0</v>
      </c>
      <c r="I15" s="62">
        <f>'User Input'!S15</f>
        <v>0</v>
      </c>
      <c r="J15" s="78">
        <f t="shared" si="1"/>
        <v>0</v>
      </c>
      <c r="K15" s="62">
        <f t="shared" si="3"/>
        <v>0</v>
      </c>
      <c r="L15" s="59"/>
      <c r="M15" s="2">
        <f t="shared" si="2"/>
        <v>0</v>
      </c>
    </row>
    <row r="16" spans="1:14" ht="14.45" x14ac:dyDescent="0.3">
      <c r="A16" s="22">
        <f>'User Input'!G16</f>
        <v>0</v>
      </c>
      <c r="B16" s="22">
        <f>'User Input'!I16</f>
        <v>0</v>
      </c>
      <c r="C16" s="59"/>
      <c r="D16" s="62">
        <f>'User Input'!P16</f>
        <v>0</v>
      </c>
      <c r="E16" s="59"/>
      <c r="F16" s="62">
        <f>'User Input'!Q16</f>
        <v>0</v>
      </c>
      <c r="G16" s="78">
        <f t="shared" si="0"/>
        <v>0</v>
      </c>
      <c r="H16" s="62">
        <f>'User Input'!R16</f>
        <v>0</v>
      </c>
      <c r="I16" s="62">
        <f>'User Input'!S16</f>
        <v>0</v>
      </c>
      <c r="J16" s="78">
        <f t="shared" si="1"/>
        <v>0</v>
      </c>
      <c r="K16" s="62">
        <f t="shared" si="3"/>
        <v>0</v>
      </c>
      <c r="L16" s="59"/>
      <c r="M16" s="2">
        <f t="shared" si="2"/>
        <v>0</v>
      </c>
    </row>
    <row r="17" spans="1:13" ht="14.45" x14ac:dyDescent="0.3">
      <c r="A17" s="22">
        <f>'User Input'!G17</f>
        <v>0</v>
      </c>
      <c r="B17" s="22">
        <f>'User Input'!I17</f>
        <v>0</v>
      </c>
      <c r="C17" s="59"/>
      <c r="D17" s="62">
        <f>'User Input'!P17</f>
        <v>0</v>
      </c>
      <c r="E17" s="59"/>
      <c r="F17" s="62">
        <f>'User Input'!Q17</f>
        <v>0</v>
      </c>
      <c r="G17" s="78">
        <f t="shared" si="0"/>
        <v>0</v>
      </c>
      <c r="H17" s="62">
        <f>'User Input'!R17</f>
        <v>0</v>
      </c>
      <c r="I17" s="62">
        <f>'User Input'!S17</f>
        <v>0</v>
      </c>
      <c r="J17" s="78">
        <f t="shared" si="1"/>
        <v>0</v>
      </c>
      <c r="K17" s="62">
        <f t="shared" si="3"/>
        <v>0</v>
      </c>
      <c r="L17" s="59"/>
      <c r="M17" s="2">
        <f t="shared" si="2"/>
        <v>0</v>
      </c>
    </row>
    <row r="18" spans="1:13" ht="14.45" x14ac:dyDescent="0.3">
      <c r="A18" s="22">
        <f>'User Input'!G18</f>
        <v>0</v>
      </c>
      <c r="B18" s="22">
        <f>'User Input'!I18</f>
        <v>0</v>
      </c>
      <c r="C18" s="59"/>
      <c r="D18" s="62">
        <f>'User Input'!P18</f>
        <v>0</v>
      </c>
      <c r="E18" s="59"/>
      <c r="F18" s="62">
        <f>'User Input'!Q18</f>
        <v>0</v>
      </c>
      <c r="G18" s="78">
        <f t="shared" si="0"/>
        <v>0</v>
      </c>
      <c r="H18" s="62">
        <f>'User Input'!R18</f>
        <v>0</v>
      </c>
      <c r="I18" s="62">
        <f>'User Input'!S18</f>
        <v>0</v>
      </c>
      <c r="J18" s="78">
        <f t="shared" si="1"/>
        <v>0</v>
      </c>
      <c r="K18" s="62">
        <f t="shared" si="3"/>
        <v>0</v>
      </c>
      <c r="L18" s="59"/>
      <c r="M18" s="2">
        <f t="shared" si="2"/>
        <v>0</v>
      </c>
    </row>
    <row r="19" spans="1:13" ht="14.45" x14ac:dyDescent="0.3">
      <c r="A19" s="22">
        <f>'User Input'!G19</f>
        <v>0</v>
      </c>
      <c r="B19" s="22">
        <f>'User Input'!I19</f>
        <v>0</v>
      </c>
      <c r="C19" s="59"/>
      <c r="D19" s="62">
        <f>'User Input'!P19</f>
        <v>0</v>
      </c>
      <c r="E19" s="59"/>
      <c r="F19" s="62">
        <f>'User Input'!Q19</f>
        <v>0</v>
      </c>
      <c r="G19" s="78">
        <f t="shared" si="0"/>
        <v>0</v>
      </c>
      <c r="H19" s="62">
        <f>'User Input'!R19</f>
        <v>0</v>
      </c>
      <c r="I19" s="62">
        <f>'User Input'!S19</f>
        <v>0</v>
      </c>
      <c r="J19" s="78">
        <f t="shared" si="1"/>
        <v>0</v>
      </c>
      <c r="K19" s="62">
        <f t="shared" si="3"/>
        <v>0</v>
      </c>
      <c r="L19" s="59"/>
      <c r="M19" s="2">
        <f t="shared" si="2"/>
        <v>0</v>
      </c>
    </row>
    <row r="20" spans="1:13" ht="14.45" x14ac:dyDescent="0.3">
      <c r="A20" s="22">
        <f>'User Input'!G20</f>
        <v>0</v>
      </c>
      <c r="B20" s="22">
        <f>'User Input'!I20</f>
        <v>0</v>
      </c>
      <c r="C20" s="59"/>
      <c r="D20" s="62">
        <f>'User Input'!P20</f>
        <v>0</v>
      </c>
      <c r="E20" s="59"/>
      <c r="F20" s="62">
        <f>'User Input'!Q20</f>
        <v>0</v>
      </c>
      <c r="G20" s="78">
        <f t="shared" si="0"/>
        <v>0</v>
      </c>
      <c r="H20" s="62">
        <f>'User Input'!R20</f>
        <v>0</v>
      </c>
      <c r="I20" s="62">
        <f>'User Input'!S20</f>
        <v>0</v>
      </c>
      <c r="J20" s="78">
        <f t="shared" si="1"/>
        <v>0</v>
      </c>
      <c r="K20" s="62">
        <f t="shared" si="3"/>
        <v>0</v>
      </c>
      <c r="L20" s="59"/>
      <c r="M20" s="2">
        <f t="shared" si="2"/>
        <v>0</v>
      </c>
    </row>
    <row r="21" spans="1:13" ht="14.45" x14ac:dyDescent="0.3">
      <c r="A21" s="22">
        <f>'User Input'!G21</f>
        <v>0</v>
      </c>
      <c r="B21" s="22">
        <f>'User Input'!I21</f>
        <v>0</v>
      </c>
      <c r="C21" s="59"/>
      <c r="D21" s="62">
        <f>'User Input'!P21</f>
        <v>0</v>
      </c>
      <c r="E21" s="59"/>
      <c r="F21" s="62">
        <f>'User Input'!Q21</f>
        <v>0</v>
      </c>
      <c r="G21" s="78">
        <f t="shared" si="0"/>
        <v>0</v>
      </c>
      <c r="H21" s="62">
        <f>'User Input'!R21</f>
        <v>0</v>
      </c>
      <c r="I21" s="62">
        <f>'User Input'!S21</f>
        <v>0</v>
      </c>
      <c r="J21" s="78">
        <f t="shared" si="1"/>
        <v>0</v>
      </c>
      <c r="K21" s="62">
        <f t="shared" si="3"/>
        <v>0</v>
      </c>
      <c r="L21" s="59"/>
      <c r="M21" s="2">
        <f t="shared" si="2"/>
        <v>0</v>
      </c>
    </row>
    <row r="22" spans="1:13" ht="14.45" x14ac:dyDescent="0.3">
      <c r="A22" s="22">
        <f>'User Input'!G22</f>
        <v>0</v>
      </c>
      <c r="B22" s="22">
        <f>'User Input'!I22</f>
        <v>0</v>
      </c>
      <c r="C22" s="59"/>
      <c r="D22" s="62">
        <f>'User Input'!P22</f>
        <v>0</v>
      </c>
      <c r="E22" s="59"/>
      <c r="F22" s="62">
        <f>'User Input'!Q22</f>
        <v>0</v>
      </c>
      <c r="G22" s="78">
        <f t="shared" si="0"/>
        <v>0</v>
      </c>
      <c r="H22" s="62">
        <f>'User Input'!R22</f>
        <v>0</v>
      </c>
      <c r="I22" s="62">
        <f>'User Input'!S22</f>
        <v>0</v>
      </c>
      <c r="J22" s="78">
        <f t="shared" si="1"/>
        <v>0</v>
      </c>
      <c r="K22" s="62">
        <f t="shared" si="3"/>
        <v>0</v>
      </c>
      <c r="L22" s="59"/>
      <c r="M22" s="2">
        <f t="shared" si="2"/>
        <v>0</v>
      </c>
    </row>
    <row r="23" spans="1:13" x14ac:dyDescent="0.25">
      <c r="A23" s="22">
        <f>'User Input'!G23</f>
        <v>0</v>
      </c>
      <c r="B23" s="22">
        <f>'User Input'!I23</f>
        <v>0</v>
      </c>
      <c r="C23" s="59"/>
      <c r="D23" s="62">
        <f>'User Input'!P23</f>
        <v>0</v>
      </c>
      <c r="E23" s="59"/>
      <c r="F23" s="62">
        <f>'User Input'!Q23</f>
        <v>0</v>
      </c>
      <c r="G23" s="78">
        <f t="shared" si="0"/>
        <v>0</v>
      </c>
      <c r="H23" s="62">
        <f>'User Input'!R23</f>
        <v>0</v>
      </c>
      <c r="I23" s="62">
        <f>'User Input'!S23</f>
        <v>0</v>
      </c>
      <c r="J23" s="78">
        <f t="shared" si="1"/>
        <v>0</v>
      </c>
      <c r="K23" s="62">
        <f t="shared" si="3"/>
        <v>0</v>
      </c>
      <c r="L23" s="59"/>
      <c r="M23" s="2">
        <f t="shared" si="2"/>
        <v>0</v>
      </c>
    </row>
    <row r="24" spans="1:13" x14ac:dyDescent="0.25">
      <c r="A24" s="22">
        <f>'User Input'!G24</f>
        <v>0</v>
      </c>
      <c r="B24" s="22">
        <f>'User Input'!I24</f>
        <v>0</v>
      </c>
      <c r="C24" s="59"/>
      <c r="D24" s="62">
        <f>'User Input'!P24</f>
        <v>0</v>
      </c>
      <c r="E24" s="59"/>
      <c r="F24" s="62">
        <f>'User Input'!Q24</f>
        <v>0</v>
      </c>
      <c r="G24" s="78">
        <f t="shared" si="0"/>
        <v>0</v>
      </c>
      <c r="H24" s="62">
        <f>'User Input'!R24</f>
        <v>0</v>
      </c>
      <c r="I24" s="62">
        <f>'User Input'!S24</f>
        <v>0</v>
      </c>
      <c r="J24" s="78">
        <f t="shared" si="1"/>
        <v>0</v>
      </c>
      <c r="K24" s="62">
        <f t="shared" si="3"/>
        <v>0</v>
      </c>
      <c r="L24" s="59"/>
      <c r="M24" s="2">
        <f t="shared" si="2"/>
        <v>0</v>
      </c>
    </row>
    <row r="25" spans="1:13" x14ac:dyDescent="0.25">
      <c r="A25" s="22">
        <f>'User Input'!G25</f>
        <v>0</v>
      </c>
      <c r="B25" s="22">
        <f>'User Input'!I25</f>
        <v>0</v>
      </c>
      <c r="C25" s="59"/>
      <c r="D25" s="62">
        <f>'User Input'!P25</f>
        <v>0</v>
      </c>
      <c r="E25" s="59"/>
      <c r="F25" s="62">
        <f>'User Input'!Q25</f>
        <v>0</v>
      </c>
      <c r="G25" s="78">
        <f t="shared" si="0"/>
        <v>0</v>
      </c>
      <c r="H25" s="62">
        <f>'User Input'!R25</f>
        <v>0</v>
      </c>
      <c r="I25" s="62">
        <f>'User Input'!S25</f>
        <v>0</v>
      </c>
      <c r="J25" s="78">
        <f t="shared" si="1"/>
        <v>0</v>
      </c>
      <c r="K25" s="62">
        <f t="shared" si="3"/>
        <v>0</v>
      </c>
      <c r="L25" s="59"/>
      <c r="M25" s="2">
        <f t="shared" si="2"/>
        <v>0</v>
      </c>
    </row>
    <row r="26" spans="1:13" x14ac:dyDescent="0.25">
      <c r="A26" s="22">
        <f>'User Input'!G26</f>
        <v>0</v>
      </c>
      <c r="B26" s="22">
        <f>'User Input'!I26</f>
        <v>0</v>
      </c>
      <c r="C26" s="59"/>
      <c r="D26" s="62">
        <f>'User Input'!P26</f>
        <v>0</v>
      </c>
      <c r="E26" s="59"/>
      <c r="F26" s="62">
        <f>'User Input'!Q26</f>
        <v>0</v>
      </c>
      <c r="G26" s="78">
        <f t="shared" si="0"/>
        <v>0</v>
      </c>
      <c r="H26" s="62">
        <f>'User Input'!R26</f>
        <v>0</v>
      </c>
      <c r="I26" s="62">
        <f>'User Input'!S26</f>
        <v>0</v>
      </c>
      <c r="J26" s="78">
        <f t="shared" si="1"/>
        <v>0</v>
      </c>
      <c r="K26" s="62">
        <f t="shared" si="3"/>
        <v>0</v>
      </c>
      <c r="L26" s="59"/>
      <c r="M26" s="2">
        <f t="shared" si="2"/>
        <v>0</v>
      </c>
    </row>
    <row r="27" spans="1:13" x14ac:dyDescent="0.25">
      <c r="A27" s="22">
        <f>'User Input'!G27</f>
        <v>0</v>
      </c>
      <c r="B27" s="22">
        <f>'User Input'!I27</f>
        <v>0</v>
      </c>
      <c r="C27" s="59"/>
      <c r="D27" s="62">
        <f>'User Input'!P27</f>
        <v>0</v>
      </c>
      <c r="E27" s="59"/>
      <c r="F27" s="62">
        <f>'User Input'!Q27</f>
        <v>0</v>
      </c>
      <c r="G27" s="78">
        <f t="shared" si="0"/>
        <v>0</v>
      </c>
      <c r="H27" s="62">
        <f>'User Input'!R27</f>
        <v>0</v>
      </c>
      <c r="I27" s="62">
        <f>'User Input'!S27</f>
        <v>0</v>
      </c>
      <c r="J27" s="78">
        <f t="shared" si="1"/>
        <v>0</v>
      </c>
      <c r="K27" s="62">
        <f t="shared" si="3"/>
        <v>0</v>
      </c>
      <c r="L27" s="59"/>
      <c r="M27" s="2">
        <f t="shared" si="2"/>
        <v>0</v>
      </c>
    </row>
    <row r="28" spans="1:13" x14ac:dyDescent="0.25">
      <c r="A28" s="22">
        <f>'User Input'!G28</f>
        <v>0</v>
      </c>
      <c r="B28" s="22">
        <f>'User Input'!I28</f>
        <v>0</v>
      </c>
      <c r="C28" s="59"/>
      <c r="D28" s="62">
        <f>'User Input'!P28</f>
        <v>0</v>
      </c>
      <c r="E28" s="59"/>
      <c r="F28" s="62">
        <f>'User Input'!Q28</f>
        <v>0</v>
      </c>
      <c r="G28" s="78">
        <f t="shared" si="0"/>
        <v>0</v>
      </c>
      <c r="H28" s="62">
        <f>'User Input'!R28</f>
        <v>0</v>
      </c>
      <c r="I28" s="62">
        <f>'User Input'!S28</f>
        <v>0</v>
      </c>
      <c r="J28" s="78">
        <f t="shared" si="1"/>
        <v>0</v>
      </c>
      <c r="K28" s="62">
        <f t="shared" si="3"/>
        <v>0</v>
      </c>
      <c r="L28" s="59"/>
      <c r="M28" s="2">
        <f t="shared" si="2"/>
        <v>0</v>
      </c>
    </row>
    <row r="29" spans="1:13" x14ac:dyDescent="0.25">
      <c r="A29" s="22">
        <f>'User Input'!G29</f>
        <v>0</v>
      </c>
      <c r="B29" s="22">
        <f>'User Input'!I29</f>
        <v>0</v>
      </c>
      <c r="C29" s="59"/>
      <c r="D29" s="62">
        <f>'User Input'!P29</f>
        <v>0</v>
      </c>
      <c r="E29" s="59"/>
      <c r="F29" s="62">
        <f>'User Input'!Q29</f>
        <v>0</v>
      </c>
      <c r="G29" s="78">
        <f t="shared" si="0"/>
        <v>0</v>
      </c>
      <c r="H29" s="62">
        <f>'User Input'!R29</f>
        <v>0</v>
      </c>
      <c r="I29" s="62">
        <f>'User Input'!S29</f>
        <v>0</v>
      </c>
      <c r="J29" s="78">
        <f t="shared" si="1"/>
        <v>0</v>
      </c>
      <c r="K29" s="62">
        <f t="shared" si="3"/>
        <v>0</v>
      </c>
      <c r="L29" s="59"/>
      <c r="M29" s="2">
        <f t="shared" si="2"/>
        <v>0</v>
      </c>
    </row>
    <row r="30" spans="1:13" x14ac:dyDescent="0.25">
      <c r="A30" s="22">
        <f>'User Input'!G30</f>
        <v>0</v>
      </c>
      <c r="B30" s="22">
        <f>'User Input'!I30</f>
        <v>0</v>
      </c>
      <c r="C30" s="59"/>
      <c r="D30" s="62">
        <f>'User Input'!P30</f>
        <v>0</v>
      </c>
      <c r="E30" s="59"/>
      <c r="F30" s="62">
        <f>'User Input'!Q30</f>
        <v>0</v>
      </c>
      <c r="G30" s="78">
        <f t="shared" si="0"/>
        <v>0</v>
      </c>
      <c r="H30" s="62">
        <f>'User Input'!R30</f>
        <v>0</v>
      </c>
      <c r="I30" s="62">
        <f>'User Input'!S30</f>
        <v>0</v>
      </c>
      <c r="J30" s="78">
        <f t="shared" si="1"/>
        <v>0</v>
      </c>
      <c r="K30" s="62">
        <f t="shared" si="3"/>
        <v>0</v>
      </c>
      <c r="L30" s="59"/>
      <c r="M30" s="2">
        <f t="shared" si="2"/>
        <v>0</v>
      </c>
    </row>
    <row r="31" spans="1:13" x14ac:dyDescent="0.25">
      <c r="A31" s="22">
        <f>'User Input'!G31</f>
        <v>0</v>
      </c>
      <c r="B31" s="22">
        <f>'User Input'!I31</f>
        <v>0</v>
      </c>
      <c r="C31" s="59"/>
      <c r="D31" s="62">
        <f>'User Input'!P31</f>
        <v>0</v>
      </c>
      <c r="E31" s="59"/>
      <c r="F31" s="62">
        <f>'User Input'!Q31</f>
        <v>0</v>
      </c>
      <c r="G31" s="78">
        <f t="shared" si="0"/>
        <v>0</v>
      </c>
      <c r="H31" s="62">
        <f>'User Input'!R31</f>
        <v>0</v>
      </c>
      <c r="I31" s="62">
        <f>'User Input'!S31</f>
        <v>0</v>
      </c>
      <c r="J31" s="78">
        <f t="shared" si="1"/>
        <v>0</v>
      </c>
      <c r="K31" s="62">
        <f t="shared" si="3"/>
        <v>0</v>
      </c>
      <c r="L31" s="59"/>
      <c r="M31" s="2">
        <f t="shared" si="2"/>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election activeCell="Q9" sqref="Q9"/>
    </sheetView>
  </sheetViews>
  <sheetFormatPr defaultRowHeight="15" x14ac:dyDescent="0.25"/>
  <cols>
    <col min="1" max="1" width="12.42578125" customWidth="1"/>
    <col min="2" max="2" width="28.7109375" bestFit="1" customWidth="1"/>
    <col min="5" max="5" width="12" customWidth="1"/>
    <col min="6" max="7" width="10.7109375" customWidth="1"/>
    <col min="9" max="10" width="14.85546875" customWidth="1"/>
    <col min="11" max="11" width="13.5703125" customWidth="1"/>
    <col min="12" max="12" width="1.5703125" customWidth="1"/>
    <col min="13" max="13" width="7.7109375" style="106" customWidth="1"/>
    <col min="17" max="17" width="16.42578125" customWidth="1"/>
    <col min="18" max="18" width="14.28515625" customWidth="1"/>
    <col min="19" max="19" width="1.5703125" customWidth="1"/>
    <col min="20" max="20" width="13.140625" bestFit="1" customWidth="1"/>
    <col min="21" max="21" width="12" bestFit="1" customWidth="1"/>
  </cols>
  <sheetData>
    <row r="1" spans="1:21" ht="14.45" x14ac:dyDescent="0.3">
      <c r="A1" s="85"/>
      <c r="B1" s="85"/>
      <c r="C1" s="85"/>
      <c r="D1" s="85"/>
      <c r="E1" s="85"/>
      <c r="F1" s="85"/>
      <c r="G1" s="85"/>
      <c r="H1" s="85"/>
      <c r="I1" s="85"/>
      <c r="J1" s="85"/>
      <c r="K1" s="85"/>
      <c r="L1" s="85"/>
      <c r="M1" s="85"/>
      <c r="N1" s="85"/>
      <c r="O1" s="85"/>
      <c r="P1" s="85"/>
      <c r="Q1" s="85"/>
      <c r="R1" s="85"/>
      <c r="S1" s="85"/>
      <c r="T1" s="85"/>
      <c r="U1" s="85"/>
    </row>
    <row r="2" spans="1:21" ht="14.45" x14ac:dyDescent="0.3">
      <c r="A2" s="85"/>
      <c r="B2" s="85"/>
      <c r="C2" s="85"/>
      <c r="D2" s="85"/>
      <c r="E2" s="85"/>
      <c r="F2" s="85" t="s">
        <v>121</v>
      </c>
      <c r="G2" s="85"/>
      <c r="H2" s="85"/>
      <c r="I2" s="85"/>
      <c r="J2" s="85"/>
      <c r="K2" s="85"/>
      <c r="L2" s="85"/>
      <c r="M2" s="85"/>
      <c r="N2" s="85"/>
      <c r="O2" s="85"/>
      <c r="P2" s="85"/>
      <c r="Q2" s="85"/>
      <c r="R2" s="85"/>
      <c r="S2" s="85"/>
      <c r="T2" s="85"/>
      <c r="U2" s="85"/>
    </row>
    <row r="3" spans="1:21" ht="14.45" x14ac:dyDescent="0.3">
      <c r="A3" s="85"/>
      <c r="B3" s="85"/>
      <c r="C3" s="85"/>
      <c r="D3" s="85"/>
      <c r="E3" s="85"/>
      <c r="F3" s="85"/>
      <c r="G3" s="85"/>
      <c r="H3" s="85"/>
      <c r="I3" s="85"/>
      <c r="J3" s="85"/>
      <c r="K3" s="85"/>
      <c r="L3" s="85"/>
      <c r="M3" s="85"/>
      <c r="N3" s="85"/>
      <c r="O3" s="85"/>
      <c r="P3" s="85"/>
      <c r="Q3" s="85"/>
      <c r="R3" s="85"/>
      <c r="S3" s="85"/>
      <c r="T3" s="85"/>
      <c r="U3" s="85"/>
    </row>
    <row r="4" spans="1:21" ht="14.45" customHeight="1" x14ac:dyDescent="0.25">
      <c r="A4" s="86"/>
      <c r="B4" s="87"/>
      <c r="C4" s="475" t="s">
        <v>278</v>
      </c>
      <c r="D4" s="475"/>
      <c r="E4" s="86"/>
      <c r="F4" s="92"/>
      <c r="G4" s="92"/>
      <c r="H4" s="87"/>
      <c r="I4" s="477" t="s">
        <v>307</v>
      </c>
      <c r="J4" s="477"/>
      <c r="K4" s="477"/>
      <c r="L4" s="83"/>
      <c r="M4" s="86"/>
      <c r="N4" s="92"/>
      <c r="O4" s="92"/>
      <c r="P4" s="87"/>
      <c r="Q4" s="471" t="s">
        <v>176</v>
      </c>
      <c r="R4" s="472"/>
      <c r="S4" s="83"/>
      <c r="T4" s="471" t="s">
        <v>177</v>
      </c>
      <c r="U4" s="472"/>
    </row>
    <row r="5" spans="1:21" ht="25.15" customHeight="1" x14ac:dyDescent="0.25">
      <c r="A5" s="88"/>
      <c r="B5" s="89"/>
      <c r="C5" s="476"/>
      <c r="D5" s="476"/>
      <c r="E5" s="90"/>
      <c r="F5" s="93"/>
      <c r="G5" s="93"/>
      <c r="H5" s="91"/>
      <c r="I5" s="476"/>
      <c r="J5" s="476"/>
      <c r="K5" s="476"/>
      <c r="L5" s="83"/>
      <c r="M5" s="90"/>
      <c r="N5" s="93"/>
      <c r="O5" s="93"/>
      <c r="P5" s="91"/>
      <c r="Q5" s="473"/>
      <c r="R5" s="474"/>
      <c r="S5" s="83"/>
      <c r="T5" s="473"/>
      <c r="U5" s="474"/>
    </row>
    <row r="6" spans="1:21" ht="72" x14ac:dyDescent="0.3">
      <c r="A6" s="187" t="s">
        <v>35</v>
      </c>
      <c r="B6" s="84" t="s">
        <v>105</v>
      </c>
      <c r="C6" s="187" t="s">
        <v>91</v>
      </c>
      <c r="D6" s="187" t="s">
        <v>298</v>
      </c>
      <c r="E6" s="187" t="s">
        <v>118</v>
      </c>
      <c r="F6" s="187" t="s">
        <v>120</v>
      </c>
      <c r="G6" s="267" t="s">
        <v>304</v>
      </c>
      <c r="H6" s="187" t="s">
        <v>8</v>
      </c>
      <c r="I6" s="187" t="s">
        <v>305</v>
      </c>
      <c r="J6" s="267" t="s">
        <v>306</v>
      </c>
      <c r="K6" s="249" t="s">
        <v>293</v>
      </c>
      <c r="L6" s="83"/>
      <c r="M6" s="107" t="s">
        <v>168</v>
      </c>
      <c r="N6" s="187" t="s">
        <v>8</v>
      </c>
      <c r="O6" s="187" t="s">
        <v>279</v>
      </c>
      <c r="P6" s="189" t="s">
        <v>299</v>
      </c>
      <c r="Q6" s="187" t="s">
        <v>272</v>
      </c>
      <c r="R6" s="187" t="s">
        <v>294</v>
      </c>
      <c r="S6" s="83"/>
      <c r="T6" s="187" t="s">
        <v>273</v>
      </c>
      <c r="U6" s="249" t="s">
        <v>294</v>
      </c>
    </row>
    <row r="7" spans="1:21" ht="14.45" x14ac:dyDescent="0.3">
      <c r="A7" s="1" t="str">
        <f>IF('User Input'!E7&gt;0,'User Input'!G7,"")</f>
        <v/>
      </c>
      <c r="B7" s="1" t="str">
        <f>IF('User Input'!E7&gt;0,'User Input'!I7,"")</f>
        <v/>
      </c>
      <c r="C7" s="1" t="str">
        <f>IF('User Input'!E7&gt;0,'User Input'!L7,blank)</f>
        <v/>
      </c>
      <c r="D7" s="1" t="str">
        <f>IF('User Input'!E7&gt;0,'User Input'!M7,blank)</f>
        <v/>
      </c>
      <c r="E7" s="2" t="str">
        <f>IF(AND('User Input'!E7&gt;0,'User Input'!T7&gt;=min_fuel),'User Input'!T7,Err_1)</f>
        <v>Error</v>
      </c>
      <c r="F7" s="1" t="str">
        <f>IF('User Input'!E7&gt;0,'User Input'!Z7,"")</f>
        <v/>
      </c>
      <c r="G7" s="30" t="str">
        <f>IF('User Input'!E7&gt;0,'User Input'!AD7,blank)</f>
        <v/>
      </c>
      <c r="H7" s="1" t="str">
        <f>IF('User Input'!E7&gt;0,IF(OR(B7=LH,B7=MH),bhp_old_lh,Bhp_old_sw),"")</f>
        <v/>
      </c>
      <c r="I7" s="82" t="str">
        <f t="shared" ref="I7:I31" si="0">IF(E7=Err_1,Err_1,PRODUCT(C7,fc_nox_old,H7,E7,F7,Project_Life,1/gr_lb,1-G7))</f>
        <v>Error</v>
      </c>
      <c r="J7" s="82" t="str">
        <f t="shared" ref="J7:J31" si="1">IF(E7=Err_1,Err_1,PRODUCT(5.5,fc_nox_old,H7,E7,F7,Project_Life,1/gr_lb,G7))</f>
        <v>Error</v>
      </c>
      <c r="K7" s="82" t="str">
        <f t="shared" ref="K7:K31" si="2">IF(E7=Err_1,Err_1,PRODUCT(D7,fc_pm_old,H7,E7,F7,Project_Life,1/gr_lb))</f>
        <v>Error</v>
      </c>
      <c r="L7" s="83"/>
      <c r="M7" s="34">
        <f>'User Input'!AC7</f>
        <v>0</v>
      </c>
      <c r="N7" s="1">
        <f t="shared" ref="N7:N31" si="3">bhp_new</f>
        <v>20.8</v>
      </c>
      <c r="O7" s="1">
        <f t="shared" ref="O7:O31" si="4">T4NOx</f>
        <v>1.3</v>
      </c>
      <c r="P7" s="1">
        <f t="shared" ref="P7:P31" si="5">T4PM</f>
        <v>0.03</v>
      </c>
      <c r="Q7" s="82" t="str">
        <f t="shared" ref="Q7:Q31" si="6">IF(E7=Err_1,Err_1,PRODUCT(O7,IF(F7=1,fc_new,fc_nox_old),N7,E7,F7,Project_Life,1/gr_lb,1-M7))</f>
        <v>Error</v>
      </c>
      <c r="R7" s="82" t="str">
        <f t="shared" ref="R7:R31" si="7">IF(E7=Err_1,Err_1,PRODUCT(P7,IF(F7=1,fc_new,fc_pm_old),N7,E7,F7,Project_Life,1/gr_lb,1-M7))</f>
        <v>Error</v>
      </c>
      <c r="S7" s="83"/>
      <c r="T7" s="82" t="str">
        <f t="shared" ref="T7:T31" si="8">IF(E7=Err_1,Err_1,I7+J7-Q7)</f>
        <v>Error</v>
      </c>
      <c r="U7" s="82" t="str">
        <f t="shared" ref="U7:U31" si="9">IF(E7=Err_1,Err_1,K7-R7)</f>
        <v>Error</v>
      </c>
    </row>
    <row r="8" spans="1:21" ht="14.45" x14ac:dyDescent="0.3">
      <c r="A8" s="1" t="str">
        <f>IF('User Input'!E8&gt;0,'User Input'!G8,"")</f>
        <v/>
      </c>
      <c r="B8" s="1" t="str">
        <f>IF('User Input'!E8&gt;0,'User Input'!I8,"")</f>
        <v/>
      </c>
      <c r="C8" s="1" t="str">
        <f>IF('User Input'!E8&gt;0,'User Input'!L8,blank)</f>
        <v/>
      </c>
      <c r="D8" s="1" t="str">
        <f>IF('User Input'!E8&gt;0,'User Input'!M8,blank)</f>
        <v/>
      </c>
      <c r="E8" s="2" t="str">
        <f>IF(AND('User Input'!E8&gt;0,'User Input'!T8&gt;=min_fuel),'User Input'!T8,Err_1)</f>
        <v>Error</v>
      </c>
      <c r="F8" s="1" t="str">
        <f>IF('User Input'!E8&gt;0,'User Input'!Z8,"")</f>
        <v/>
      </c>
      <c r="G8" s="30" t="str">
        <f>IF('User Input'!E8&gt;0,'User Input'!AD8,blank)</f>
        <v/>
      </c>
      <c r="H8" s="1" t="str">
        <f>IF('User Input'!E8&gt;0,IF(OR(B8=LH,B8=MH),bhp_old_lh,Bhp_old_sw),"")</f>
        <v/>
      </c>
      <c r="I8" s="82" t="str">
        <f t="shared" si="0"/>
        <v>Error</v>
      </c>
      <c r="J8" s="82" t="str">
        <f t="shared" si="1"/>
        <v>Error</v>
      </c>
      <c r="K8" s="82" t="str">
        <f t="shared" si="2"/>
        <v>Error</v>
      </c>
      <c r="L8" s="83"/>
      <c r="M8" s="34">
        <f>'User Input'!AC8</f>
        <v>0</v>
      </c>
      <c r="N8" s="1">
        <f t="shared" si="3"/>
        <v>20.8</v>
      </c>
      <c r="O8" s="1">
        <f t="shared" si="4"/>
        <v>1.3</v>
      </c>
      <c r="P8" s="1">
        <f t="shared" si="5"/>
        <v>0.03</v>
      </c>
      <c r="Q8" s="82" t="str">
        <f t="shared" si="6"/>
        <v>Error</v>
      </c>
      <c r="R8" s="82" t="str">
        <f t="shared" si="7"/>
        <v>Error</v>
      </c>
      <c r="S8" s="83"/>
      <c r="T8" s="82" t="str">
        <f t="shared" si="8"/>
        <v>Error</v>
      </c>
      <c r="U8" s="82" t="str">
        <f t="shared" si="9"/>
        <v>Error</v>
      </c>
    </row>
    <row r="9" spans="1:21" ht="14.45" x14ac:dyDescent="0.3">
      <c r="A9" s="1" t="str">
        <f>IF('User Input'!E9&gt;0,'User Input'!G9,"")</f>
        <v/>
      </c>
      <c r="B9" s="1" t="str">
        <f>IF('User Input'!E9&gt;0,'User Input'!I9,"")</f>
        <v/>
      </c>
      <c r="C9" s="1" t="str">
        <f>IF('User Input'!E9&gt;0,'User Input'!L9,blank)</f>
        <v/>
      </c>
      <c r="D9" s="1" t="str">
        <f>IF('User Input'!E9&gt;0,'User Input'!M9,blank)</f>
        <v/>
      </c>
      <c r="E9" s="2" t="str">
        <f>IF(AND('User Input'!E9&gt;0,'User Input'!T9&gt;=min_fuel),'User Input'!T9,Err_1)</f>
        <v>Error</v>
      </c>
      <c r="F9" s="1" t="str">
        <f>IF('User Input'!E9&gt;0,'User Input'!Z9,"")</f>
        <v/>
      </c>
      <c r="G9" s="30" t="str">
        <f>IF('User Input'!E9&gt;0,'User Input'!AD9,blank)</f>
        <v/>
      </c>
      <c r="H9" s="1" t="str">
        <f>IF('User Input'!E9&gt;0,IF(OR(B9=LH,B9=MH),bhp_old_lh,Bhp_old_sw),"")</f>
        <v/>
      </c>
      <c r="I9" s="82" t="str">
        <f t="shared" si="0"/>
        <v>Error</v>
      </c>
      <c r="J9" s="82" t="str">
        <f t="shared" si="1"/>
        <v>Error</v>
      </c>
      <c r="K9" s="82" t="str">
        <f t="shared" si="2"/>
        <v>Error</v>
      </c>
      <c r="L9" s="83"/>
      <c r="M9" s="34">
        <f>'User Input'!AC9</f>
        <v>0</v>
      </c>
      <c r="N9" s="1">
        <f t="shared" si="3"/>
        <v>20.8</v>
      </c>
      <c r="O9" s="1">
        <f t="shared" si="4"/>
        <v>1.3</v>
      </c>
      <c r="P9" s="1">
        <f t="shared" si="5"/>
        <v>0.03</v>
      </c>
      <c r="Q9" s="82" t="str">
        <f t="shared" si="6"/>
        <v>Error</v>
      </c>
      <c r="R9" s="82" t="str">
        <f t="shared" si="7"/>
        <v>Error</v>
      </c>
      <c r="S9" s="83"/>
      <c r="T9" s="82" t="str">
        <f t="shared" si="8"/>
        <v>Error</v>
      </c>
      <c r="U9" s="82" t="str">
        <f t="shared" si="9"/>
        <v>Error</v>
      </c>
    </row>
    <row r="10" spans="1:21" ht="14.45" x14ac:dyDescent="0.3">
      <c r="A10" s="1" t="str">
        <f>IF('User Input'!E10&gt;0,'User Input'!G10,"")</f>
        <v/>
      </c>
      <c r="B10" s="1" t="str">
        <f>IF('User Input'!E10&gt;0,'User Input'!I10,"")</f>
        <v/>
      </c>
      <c r="C10" s="1" t="str">
        <f>IF('User Input'!E10&gt;0,'User Input'!L10,blank)</f>
        <v/>
      </c>
      <c r="D10" s="1" t="str">
        <f>IF('User Input'!E10&gt;0,'User Input'!M10,blank)</f>
        <v/>
      </c>
      <c r="E10" s="2" t="str">
        <f>IF(AND('User Input'!E10&gt;0,'User Input'!T10&gt;=min_fuel),'User Input'!T10,Err_1)</f>
        <v>Error</v>
      </c>
      <c r="F10" s="1" t="str">
        <f>IF('User Input'!E10&gt;0,'User Input'!Z10,"")</f>
        <v/>
      </c>
      <c r="G10" s="30" t="str">
        <f>IF('User Input'!E10&gt;0,'User Input'!AD10,blank)</f>
        <v/>
      </c>
      <c r="H10" s="1" t="str">
        <f>IF('User Input'!E10&gt;0,IF(OR(B10=LH,B10=MH),bhp_old_lh,Bhp_old_sw),"")</f>
        <v/>
      </c>
      <c r="I10" s="82" t="str">
        <f t="shared" si="0"/>
        <v>Error</v>
      </c>
      <c r="J10" s="82" t="str">
        <f t="shared" si="1"/>
        <v>Error</v>
      </c>
      <c r="K10" s="82" t="str">
        <f t="shared" si="2"/>
        <v>Error</v>
      </c>
      <c r="L10" s="83"/>
      <c r="M10" s="34">
        <f>'User Input'!AC10</f>
        <v>0</v>
      </c>
      <c r="N10" s="1">
        <f t="shared" si="3"/>
        <v>20.8</v>
      </c>
      <c r="O10" s="1">
        <f t="shared" si="4"/>
        <v>1.3</v>
      </c>
      <c r="P10" s="1">
        <f t="shared" si="5"/>
        <v>0.03</v>
      </c>
      <c r="Q10" s="82" t="str">
        <f t="shared" si="6"/>
        <v>Error</v>
      </c>
      <c r="R10" s="82" t="str">
        <f t="shared" si="7"/>
        <v>Error</v>
      </c>
      <c r="S10" s="83"/>
      <c r="T10" s="82" t="str">
        <f t="shared" si="8"/>
        <v>Error</v>
      </c>
      <c r="U10" s="82" t="str">
        <f t="shared" si="9"/>
        <v>Error</v>
      </c>
    </row>
    <row r="11" spans="1:21" ht="14.45" x14ac:dyDescent="0.3">
      <c r="A11" s="1" t="str">
        <f>IF('User Input'!E11&gt;0,'User Input'!G11,"")</f>
        <v/>
      </c>
      <c r="B11" s="1" t="str">
        <f>IF('User Input'!E11&gt;0,'User Input'!I11,"")</f>
        <v/>
      </c>
      <c r="C11" s="1" t="str">
        <f>IF('User Input'!E11&gt;0,'User Input'!L11,blank)</f>
        <v/>
      </c>
      <c r="D11" s="1" t="str">
        <f>IF('User Input'!E11&gt;0,'User Input'!M11,blank)</f>
        <v/>
      </c>
      <c r="E11" s="2" t="str">
        <f>IF(AND('User Input'!E11&gt;0,'User Input'!T11&gt;=min_fuel),'User Input'!T11,Err_1)</f>
        <v>Error</v>
      </c>
      <c r="F11" s="1" t="str">
        <f>IF('User Input'!E11&gt;0,'User Input'!Z11,"")</f>
        <v/>
      </c>
      <c r="G11" s="30" t="str">
        <f>IF('User Input'!E11&gt;0,'User Input'!AD11,blank)</f>
        <v/>
      </c>
      <c r="H11" s="1" t="str">
        <f>IF('User Input'!E11&gt;0,IF(OR(B11=LH,B11=MH),bhp_old_lh,Bhp_old_sw),"")</f>
        <v/>
      </c>
      <c r="I11" s="82" t="str">
        <f t="shared" si="0"/>
        <v>Error</v>
      </c>
      <c r="J11" s="82" t="str">
        <f t="shared" si="1"/>
        <v>Error</v>
      </c>
      <c r="K11" s="82" t="str">
        <f t="shared" si="2"/>
        <v>Error</v>
      </c>
      <c r="L11" s="83"/>
      <c r="M11" s="34">
        <f>'User Input'!AC11</f>
        <v>0</v>
      </c>
      <c r="N11" s="1">
        <f t="shared" si="3"/>
        <v>20.8</v>
      </c>
      <c r="O11" s="1">
        <f t="shared" si="4"/>
        <v>1.3</v>
      </c>
      <c r="P11" s="1">
        <f t="shared" si="5"/>
        <v>0.03</v>
      </c>
      <c r="Q11" s="82" t="str">
        <f t="shared" si="6"/>
        <v>Error</v>
      </c>
      <c r="R11" s="82" t="str">
        <f t="shared" si="7"/>
        <v>Error</v>
      </c>
      <c r="S11" s="83"/>
      <c r="T11" s="82" t="str">
        <f t="shared" si="8"/>
        <v>Error</v>
      </c>
      <c r="U11" s="82" t="str">
        <f t="shared" si="9"/>
        <v>Error</v>
      </c>
    </row>
    <row r="12" spans="1:21" ht="14.45" x14ac:dyDescent="0.3">
      <c r="A12" s="1" t="str">
        <f>IF('User Input'!E12&gt;0,'User Input'!G12,"")</f>
        <v/>
      </c>
      <c r="B12" s="1" t="str">
        <f>IF('User Input'!E12&gt;0,'User Input'!I12,"")</f>
        <v/>
      </c>
      <c r="C12" s="1" t="str">
        <f>IF('User Input'!E12&gt;0,'User Input'!L12,blank)</f>
        <v/>
      </c>
      <c r="D12" s="1" t="str">
        <f>IF('User Input'!E12&gt;0,'User Input'!M12,blank)</f>
        <v/>
      </c>
      <c r="E12" s="2" t="str">
        <f>IF(AND('User Input'!E12&gt;0,'User Input'!T12&gt;=min_fuel),'User Input'!T12,Err_1)</f>
        <v>Error</v>
      </c>
      <c r="F12" s="1" t="str">
        <f>IF('User Input'!E12&gt;0,'User Input'!Z12,"")</f>
        <v/>
      </c>
      <c r="G12" s="30" t="str">
        <f>IF('User Input'!E12&gt;0,'User Input'!AD12,blank)</f>
        <v/>
      </c>
      <c r="H12" s="1" t="str">
        <f>IF('User Input'!E12&gt;0,IF(OR(B12=LH,B12=MH),bhp_old_lh,Bhp_old_sw),"")</f>
        <v/>
      </c>
      <c r="I12" s="82" t="str">
        <f t="shared" si="0"/>
        <v>Error</v>
      </c>
      <c r="J12" s="82" t="str">
        <f t="shared" si="1"/>
        <v>Error</v>
      </c>
      <c r="K12" s="82" t="str">
        <f t="shared" si="2"/>
        <v>Error</v>
      </c>
      <c r="L12" s="83"/>
      <c r="M12" s="34">
        <f>'User Input'!AC12</f>
        <v>0</v>
      </c>
      <c r="N12" s="1">
        <f t="shared" si="3"/>
        <v>20.8</v>
      </c>
      <c r="O12" s="1">
        <f t="shared" si="4"/>
        <v>1.3</v>
      </c>
      <c r="P12" s="1">
        <f t="shared" si="5"/>
        <v>0.03</v>
      </c>
      <c r="Q12" s="82" t="str">
        <f t="shared" si="6"/>
        <v>Error</v>
      </c>
      <c r="R12" s="82" t="str">
        <f t="shared" si="7"/>
        <v>Error</v>
      </c>
      <c r="S12" s="83"/>
      <c r="T12" s="82" t="str">
        <f t="shared" si="8"/>
        <v>Error</v>
      </c>
      <c r="U12" s="82" t="str">
        <f t="shared" si="9"/>
        <v>Error</v>
      </c>
    </row>
    <row r="13" spans="1:21" ht="14.45" x14ac:dyDescent="0.3">
      <c r="A13" s="1" t="str">
        <f>IF('User Input'!E13&gt;0,'User Input'!G13,"")</f>
        <v/>
      </c>
      <c r="B13" s="1" t="str">
        <f>IF('User Input'!E13&gt;0,'User Input'!I13,"")</f>
        <v/>
      </c>
      <c r="C13" s="1" t="str">
        <f>IF('User Input'!E13&gt;0,'User Input'!L13,blank)</f>
        <v/>
      </c>
      <c r="D13" s="1" t="str">
        <f>IF('User Input'!E13&gt;0,'User Input'!M13,blank)</f>
        <v/>
      </c>
      <c r="E13" s="2" t="str">
        <f>IF(AND('User Input'!E13&gt;0,'User Input'!T13&gt;=min_fuel),'User Input'!T13,Err_1)</f>
        <v>Error</v>
      </c>
      <c r="F13" s="1" t="str">
        <f>IF('User Input'!E13&gt;0,'User Input'!Z13,"")</f>
        <v/>
      </c>
      <c r="G13" s="30" t="str">
        <f>IF('User Input'!E13&gt;0,'User Input'!AD13,blank)</f>
        <v/>
      </c>
      <c r="H13" s="1" t="str">
        <f>IF('User Input'!E13&gt;0,IF(OR(B13=LH,B13=MH),bhp_old_lh,Bhp_old_sw),"")</f>
        <v/>
      </c>
      <c r="I13" s="82" t="str">
        <f t="shared" si="0"/>
        <v>Error</v>
      </c>
      <c r="J13" s="82" t="str">
        <f t="shared" si="1"/>
        <v>Error</v>
      </c>
      <c r="K13" s="82" t="str">
        <f t="shared" si="2"/>
        <v>Error</v>
      </c>
      <c r="L13" s="83"/>
      <c r="M13" s="34">
        <f>'User Input'!AC13</f>
        <v>0</v>
      </c>
      <c r="N13" s="1">
        <f t="shared" si="3"/>
        <v>20.8</v>
      </c>
      <c r="O13" s="1">
        <f t="shared" si="4"/>
        <v>1.3</v>
      </c>
      <c r="P13" s="1">
        <f t="shared" si="5"/>
        <v>0.03</v>
      </c>
      <c r="Q13" s="82" t="str">
        <f t="shared" si="6"/>
        <v>Error</v>
      </c>
      <c r="R13" s="82" t="str">
        <f t="shared" si="7"/>
        <v>Error</v>
      </c>
      <c r="S13" s="83"/>
      <c r="T13" s="82" t="str">
        <f t="shared" si="8"/>
        <v>Error</v>
      </c>
      <c r="U13" s="82" t="str">
        <f t="shared" si="9"/>
        <v>Error</v>
      </c>
    </row>
    <row r="14" spans="1:21" ht="14.45" x14ac:dyDescent="0.3">
      <c r="A14" s="1" t="str">
        <f>IF('User Input'!E14&gt;0,'User Input'!G14,"")</f>
        <v/>
      </c>
      <c r="B14" s="1" t="str">
        <f>IF('User Input'!E14&gt;0,'User Input'!I14,"")</f>
        <v/>
      </c>
      <c r="C14" s="1" t="str">
        <f>IF('User Input'!E14&gt;0,'User Input'!L14,blank)</f>
        <v/>
      </c>
      <c r="D14" s="1" t="str">
        <f>IF('User Input'!E14&gt;0,'User Input'!M14,blank)</f>
        <v/>
      </c>
      <c r="E14" s="2" t="str">
        <f>IF(AND('User Input'!E14&gt;0,'User Input'!T14&gt;=min_fuel),'User Input'!T14,Err_1)</f>
        <v>Error</v>
      </c>
      <c r="F14" s="1" t="str">
        <f>IF('User Input'!E14&gt;0,'User Input'!Z14,"")</f>
        <v/>
      </c>
      <c r="G14" s="30" t="str">
        <f>IF('User Input'!E14&gt;0,'User Input'!AD14,blank)</f>
        <v/>
      </c>
      <c r="H14" s="1" t="str">
        <f>IF('User Input'!E14&gt;0,IF(OR(B14=LH,B14=MH),bhp_old_lh,Bhp_old_sw),"")</f>
        <v/>
      </c>
      <c r="I14" s="82" t="str">
        <f t="shared" si="0"/>
        <v>Error</v>
      </c>
      <c r="J14" s="82" t="str">
        <f t="shared" si="1"/>
        <v>Error</v>
      </c>
      <c r="K14" s="82" t="str">
        <f t="shared" si="2"/>
        <v>Error</v>
      </c>
      <c r="L14" s="83"/>
      <c r="M14" s="34">
        <f>'User Input'!AC14</f>
        <v>0</v>
      </c>
      <c r="N14" s="1">
        <f t="shared" si="3"/>
        <v>20.8</v>
      </c>
      <c r="O14" s="1">
        <f t="shared" si="4"/>
        <v>1.3</v>
      </c>
      <c r="P14" s="1">
        <f t="shared" si="5"/>
        <v>0.03</v>
      </c>
      <c r="Q14" s="82" t="str">
        <f t="shared" si="6"/>
        <v>Error</v>
      </c>
      <c r="R14" s="82" t="str">
        <f t="shared" si="7"/>
        <v>Error</v>
      </c>
      <c r="S14" s="83"/>
      <c r="T14" s="82" t="str">
        <f t="shared" si="8"/>
        <v>Error</v>
      </c>
      <c r="U14" s="82" t="str">
        <f t="shared" si="9"/>
        <v>Error</v>
      </c>
    </row>
    <row r="15" spans="1:21" ht="14.45" x14ac:dyDescent="0.3">
      <c r="A15" s="1" t="str">
        <f>IF('User Input'!E15&gt;0,'User Input'!G15,"")</f>
        <v/>
      </c>
      <c r="B15" s="1" t="str">
        <f>IF('User Input'!E15&gt;0,'User Input'!I15,"")</f>
        <v/>
      </c>
      <c r="C15" s="1" t="str">
        <f>IF('User Input'!E15&gt;0,'User Input'!L15,blank)</f>
        <v/>
      </c>
      <c r="D15" s="1" t="str">
        <f>IF('User Input'!E15&gt;0,'User Input'!M15,blank)</f>
        <v/>
      </c>
      <c r="E15" s="2" t="str">
        <f>IF(AND('User Input'!E15&gt;0,'User Input'!T15&gt;=min_fuel),'User Input'!T15,Err_1)</f>
        <v>Error</v>
      </c>
      <c r="F15" s="1" t="str">
        <f>IF('User Input'!E15&gt;0,'User Input'!Z15,"")</f>
        <v/>
      </c>
      <c r="G15" s="30" t="str">
        <f>IF('User Input'!E15&gt;0,'User Input'!AD15,blank)</f>
        <v/>
      </c>
      <c r="H15" s="1" t="str">
        <f>IF('User Input'!E15&gt;0,IF(OR(B15=LH,B15=MH),bhp_old_lh,Bhp_old_sw),"")</f>
        <v/>
      </c>
      <c r="I15" s="82" t="str">
        <f t="shared" si="0"/>
        <v>Error</v>
      </c>
      <c r="J15" s="82" t="str">
        <f t="shared" si="1"/>
        <v>Error</v>
      </c>
      <c r="K15" s="82" t="str">
        <f t="shared" si="2"/>
        <v>Error</v>
      </c>
      <c r="L15" s="83"/>
      <c r="M15" s="34">
        <f>'User Input'!AC15</f>
        <v>0</v>
      </c>
      <c r="N15" s="1">
        <f t="shared" si="3"/>
        <v>20.8</v>
      </c>
      <c r="O15" s="1">
        <f t="shared" si="4"/>
        <v>1.3</v>
      </c>
      <c r="P15" s="1">
        <f t="shared" si="5"/>
        <v>0.03</v>
      </c>
      <c r="Q15" s="82" t="str">
        <f t="shared" si="6"/>
        <v>Error</v>
      </c>
      <c r="R15" s="82" t="str">
        <f t="shared" si="7"/>
        <v>Error</v>
      </c>
      <c r="S15" s="83"/>
      <c r="T15" s="82" t="str">
        <f t="shared" si="8"/>
        <v>Error</v>
      </c>
      <c r="U15" s="82" t="str">
        <f t="shared" si="9"/>
        <v>Error</v>
      </c>
    </row>
    <row r="16" spans="1:21" ht="14.45" x14ac:dyDescent="0.3">
      <c r="A16" s="1" t="str">
        <f>IF('User Input'!E16&gt;0,'User Input'!G16,"")</f>
        <v/>
      </c>
      <c r="B16" s="1" t="str">
        <f>IF('User Input'!E16&gt;0,'User Input'!I16,"")</f>
        <v/>
      </c>
      <c r="C16" s="1" t="str">
        <f>IF('User Input'!E16&gt;0,'User Input'!L16,blank)</f>
        <v/>
      </c>
      <c r="D16" s="1" t="str">
        <f>IF('User Input'!E16&gt;0,'User Input'!M16,blank)</f>
        <v/>
      </c>
      <c r="E16" s="2" t="str">
        <f>IF(AND('User Input'!E16&gt;0,'User Input'!T16&gt;=min_fuel),'User Input'!T16,Err_1)</f>
        <v>Error</v>
      </c>
      <c r="F16" s="1" t="str">
        <f>IF('User Input'!E16&gt;0,'User Input'!Z16,"")</f>
        <v/>
      </c>
      <c r="G16" s="30" t="str">
        <f>IF('User Input'!E16&gt;0,'User Input'!AD16,blank)</f>
        <v/>
      </c>
      <c r="H16" s="1" t="str">
        <f>IF('User Input'!E16&gt;0,IF(OR(B16=LH,B16=MH),bhp_old_lh,Bhp_old_sw),"")</f>
        <v/>
      </c>
      <c r="I16" s="82" t="str">
        <f t="shared" si="0"/>
        <v>Error</v>
      </c>
      <c r="J16" s="82" t="str">
        <f t="shared" si="1"/>
        <v>Error</v>
      </c>
      <c r="K16" s="82" t="str">
        <f t="shared" si="2"/>
        <v>Error</v>
      </c>
      <c r="L16" s="83"/>
      <c r="M16" s="34">
        <f>'User Input'!AC16</f>
        <v>0</v>
      </c>
      <c r="N16" s="1">
        <f t="shared" si="3"/>
        <v>20.8</v>
      </c>
      <c r="O16" s="1">
        <f t="shared" si="4"/>
        <v>1.3</v>
      </c>
      <c r="P16" s="1">
        <f t="shared" si="5"/>
        <v>0.03</v>
      </c>
      <c r="Q16" s="82" t="str">
        <f t="shared" si="6"/>
        <v>Error</v>
      </c>
      <c r="R16" s="82" t="str">
        <f t="shared" si="7"/>
        <v>Error</v>
      </c>
      <c r="S16" s="83"/>
      <c r="T16" s="82" t="str">
        <f t="shared" si="8"/>
        <v>Error</v>
      </c>
      <c r="U16" s="82" t="str">
        <f t="shared" si="9"/>
        <v>Error</v>
      </c>
    </row>
    <row r="17" spans="1:21" ht="14.45" x14ac:dyDescent="0.3">
      <c r="A17" s="1" t="str">
        <f>IF('User Input'!E17&gt;0,'User Input'!G17,"")</f>
        <v/>
      </c>
      <c r="B17" s="1" t="str">
        <f>IF('User Input'!E17&gt;0,'User Input'!I17,"")</f>
        <v/>
      </c>
      <c r="C17" s="1" t="str">
        <f>IF('User Input'!E17&gt;0,'User Input'!L17,blank)</f>
        <v/>
      </c>
      <c r="D17" s="1" t="str">
        <f>IF('User Input'!E17&gt;0,'User Input'!M17,blank)</f>
        <v/>
      </c>
      <c r="E17" s="2" t="str">
        <f>IF(AND('User Input'!E17&gt;0,'User Input'!T17&gt;=min_fuel),'User Input'!T17,Err_1)</f>
        <v>Error</v>
      </c>
      <c r="F17" s="1" t="str">
        <f>IF('User Input'!E17&gt;0,'User Input'!Z17,"")</f>
        <v/>
      </c>
      <c r="G17" s="30" t="str">
        <f>IF('User Input'!E17&gt;0,'User Input'!AD17,blank)</f>
        <v/>
      </c>
      <c r="H17" s="1" t="str">
        <f>IF('User Input'!E17&gt;0,IF(OR(B17=LH,B17=MH),bhp_old_lh,Bhp_old_sw),"")</f>
        <v/>
      </c>
      <c r="I17" s="82" t="str">
        <f t="shared" si="0"/>
        <v>Error</v>
      </c>
      <c r="J17" s="82" t="str">
        <f t="shared" si="1"/>
        <v>Error</v>
      </c>
      <c r="K17" s="82" t="str">
        <f t="shared" si="2"/>
        <v>Error</v>
      </c>
      <c r="L17" s="83"/>
      <c r="M17" s="34">
        <f>'User Input'!AC17</f>
        <v>0</v>
      </c>
      <c r="N17" s="1">
        <f t="shared" si="3"/>
        <v>20.8</v>
      </c>
      <c r="O17" s="1">
        <f t="shared" si="4"/>
        <v>1.3</v>
      </c>
      <c r="P17" s="1">
        <f t="shared" si="5"/>
        <v>0.03</v>
      </c>
      <c r="Q17" s="82" t="str">
        <f t="shared" si="6"/>
        <v>Error</v>
      </c>
      <c r="R17" s="82" t="str">
        <f t="shared" si="7"/>
        <v>Error</v>
      </c>
      <c r="S17" s="83"/>
      <c r="T17" s="82" t="str">
        <f t="shared" si="8"/>
        <v>Error</v>
      </c>
      <c r="U17" s="82" t="str">
        <f t="shared" si="9"/>
        <v>Error</v>
      </c>
    </row>
    <row r="18" spans="1:21" ht="14.45" x14ac:dyDescent="0.3">
      <c r="A18" s="1" t="str">
        <f>IF('User Input'!E18&gt;0,'User Input'!G18,"")</f>
        <v/>
      </c>
      <c r="B18" s="1" t="str">
        <f>IF('User Input'!E18&gt;0,'User Input'!I18,"")</f>
        <v/>
      </c>
      <c r="C18" s="1" t="str">
        <f>IF('User Input'!E18&gt;0,'User Input'!L18,blank)</f>
        <v/>
      </c>
      <c r="D18" s="1" t="str">
        <f>IF('User Input'!E18&gt;0,'User Input'!M18,blank)</f>
        <v/>
      </c>
      <c r="E18" s="2" t="str">
        <f>IF(AND('User Input'!E18&gt;0,'User Input'!T18&gt;=min_fuel),'User Input'!T18,Err_1)</f>
        <v>Error</v>
      </c>
      <c r="F18" s="1" t="str">
        <f>IF('User Input'!E18&gt;0,'User Input'!Z18,"")</f>
        <v/>
      </c>
      <c r="G18" s="30" t="str">
        <f>IF('User Input'!E18&gt;0,'User Input'!AD18,blank)</f>
        <v/>
      </c>
      <c r="H18" s="1" t="str">
        <f>IF('User Input'!E18&gt;0,IF(OR(B18=LH,B18=MH),bhp_old_lh,Bhp_old_sw),"")</f>
        <v/>
      </c>
      <c r="I18" s="82" t="str">
        <f t="shared" si="0"/>
        <v>Error</v>
      </c>
      <c r="J18" s="82" t="str">
        <f t="shared" si="1"/>
        <v>Error</v>
      </c>
      <c r="K18" s="82" t="str">
        <f t="shared" si="2"/>
        <v>Error</v>
      </c>
      <c r="L18" s="83"/>
      <c r="M18" s="34">
        <f>'User Input'!AC18</f>
        <v>0</v>
      </c>
      <c r="N18" s="1">
        <f t="shared" si="3"/>
        <v>20.8</v>
      </c>
      <c r="O18" s="1">
        <f t="shared" si="4"/>
        <v>1.3</v>
      </c>
      <c r="P18" s="1">
        <f t="shared" si="5"/>
        <v>0.03</v>
      </c>
      <c r="Q18" s="82" t="str">
        <f t="shared" si="6"/>
        <v>Error</v>
      </c>
      <c r="R18" s="82" t="str">
        <f t="shared" si="7"/>
        <v>Error</v>
      </c>
      <c r="S18" s="83"/>
      <c r="T18" s="82" t="str">
        <f t="shared" si="8"/>
        <v>Error</v>
      </c>
      <c r="U18" s="82" t="str">
        <f t="shared" si="9"/>
        <v>Error</v>
      </c>
    </row>
    <row r="19" spans="1:21" ht="14.45" x14ac:dyDescent="0.3">
      <c r="A19" s="1" t="str">
        <f>IF('User Input'!E19&gt;0,'User Input'!G19,"")</f>
        <v/>
      </c>
      <c r="B19" s="1" t="str">
        <f>IF('User Input'!E19&gt;0,'User Input'!I19,"")</f>
        <v/>
      </c>
      <c r="C19" s="1" t="str">
        <f>IF('User Input'!E19&gt;0,'User Input'!L19,blank)</f>
        <v/>
      </c>
      <c r="D19" s="1" t="str">
        <f>IF('User Input'!E19&gt;0,'User Input'!M19,blank)</f>
        <v/>
      </c>
      <c r="E19" s="2" t="str">
        <f>IF(AND('User Input'!E19&gt;0,'User Input'!T19&gt;=min_fuel),'User Input'!T19,Err_1)</f>
        <v>Error</v>
      </c>
      <c r="F19" s="1" t="str">
        <f>IF('User Input'!E19&gt;0,'User Input'!Z19,"")</f>
        <v/>
      </c>
      <c r="G19" s="30" t="str">
        <f>IF('User Input'!E19&gt;0,'User Input'!AD19,blank)</f>
        <v/>
      </c>
      <c r="H19" s="1" t="str">
        <f>IF('User Input'!E19&gt;0,IF(OR(B19=LH,B19=MH),bhp_old_lh,Bhp_old_sw),"")</f>
        <v/>
      </c>
      <c r="I19" s="82" t="str">
        <f t="shared" si="0"/>
        <v>Error</v>
      </c>
      <c r="J19" s="82" t="str">
        <f t="shared" si="1"/>
        <v>Error</v>
      </c>
      <c r="K19" s="82" t="str">
        <f t="shared" si="2"/>
        <v>Error</v>
      </c>
      <c r="L19" s="83"/>
      <c r="M19" s="34">
        <f>'User Input'!AC19</f>
        <v>0</v>
      </c>
      <c r="N19" s="1">
        <f t="shared" si="3"/>
        <v>20.8</v>
      </c>
      <c r="O19" s="1">
        <f t="shared" si="4"/>
        <v>1.3</v>
      </c>
      <c r="P19" s="1">
        <f t="shared" si="5"/>
        <v>0.03</v>
      </c>
      <c r="Q19" s="82" t="str">
        <f t="shared" si="6"/>
        <v>Error</v>
      </c>
      <c r="R19" s="82" t="str">
        <f t="shared" si="7"/>
        <v>Error</v>
      </c>
      <c r="S19" s="83"/>
      <c r="T19" s="82" t="str">
        <f t="shared" si="8"/>
        <v>Error</v>
      </c>
      <c r="U19" s="82" t="str">
        <f t="shared" si="9"/>
        <v>Error</v>
      </c>
    </row>
    <row r="20" spans="1:21" ht="14.45" x14ac:dyDescent="0.3">
      <c r="A20" s="1" t="str">
        <f>IF('User Input'!E20&gt;0,'User Input'!G20,"")</f>
        <v/>
      </c>
      <c r="B20" s="1" t="str">
        <f>IF('User Input'!E20&gt;0,'User Input'!I20,"")</f>
        <v/>
      </c>
      <c r="C20" s="1" t="str">
        <f>IF('User Input'!E20&gt;0,'User Input'!L20,blank)</f>
        <v/>
      </c>
      <c r="D20" s="1" t="str">
        <f>IF('User Input'!E20&gt;0,'User Input'!M20,blank)</f>
        <v/>
      </c>
      <c r="E20" s="2" t="str">
        <f>IF(AND('User Input'!E20&gt;0,'User Input'!T20&gt;=min_fuel),'User Input'!T20,Err_1)</f>
        <v>Error</v>
      </c>
      <c r="F20" s="1" t="str">
        <f>IF('User Input'!E20&gt;0,'User Input'!Z20,"")</f>
        <v/>
      </c>
      <c r="G20" s="30" t="str">
        <f>IF('User Input'!E20&gt;0,'User Input'!AD20,blank)</f>
        <v/>
      </c>
      <c r="H20" s="1" t="str">
        <f>IF('User Input'!E20&gt;0,IF(OR(B20=LH,B20=MH),bhp_old_lh,Bhp_old_sw),"")</f>
        <v/>
      </c>
      <c r="I20" s="82" t="str">
        <f t="shared" si="0"/>
        <v>Error</v>
      </c>
      <c r="J20" s="82" t="str">
        <f t="shared" si="1"/>
        <v>Error</v>
      </c>
      <c r="K20" s="82" t="str">
        <f t="shared" si="2"/>
        <v>Error</v>
      </c>
      <c r="L20" s="83"/>
      <c r="M20" s="34">
        <f>'User Input'!AC20</f>
        <v>0</v>
      </c>
      <c r="N20" s="1">
        <f t="shared" si="3"/>
        <v>20.8</v>
      </c>
      <c r="O20" s="1">
        <f t="shared" si="4"/>
        <v>1.3</v>
      </c>
      <c r="P20" s="1">
        <f t="shared" si="5"/>
        <v>0.03</v>
      </c>
      <c r="Q20" s="82" t="str">
        <f t="shared" si="6"/>
        <v>Error</v>
      </c>
      <c r="R20" s="82" t="str">
        <f t="shared" si="7"/>
        <v>Error</v>
      </c>
      <c r="S20" s="83"/>
      <c r="T20" s="82" t="str">
        <f t="shared" si="8"/>
        <v>Error</v>
      </c>
      <c r="U20" s="82" t="str">
        <f t="shared" si="9"/>
        <v>Error</v>
      </c>
    </row>
    <row r="21" spans="1:21" ht="14.45" x14ac:dyDescent="0.3">
      <c r="A21" s="1" t="str">
        <f>IF('User Input'!E21&gt;0,'User Input'!G21,"")</f>
        <v/>
      </c>
      <c r="B21" s="1" t="str">
        <f>IF('User Input'!E21&gt;0,'User Input'!I21,"")</f>
        <v/>
      </c>
      <c r="C21" s="1" t="str">
        <f>IF('User Input'!E21&gt;0,'User Input'!L21,blank)</f>
        <v/>
      </c>
      <c r="D21" s="1" t="str">
        <f>IF('User Input'!E21&gt;0,'User Input'!M21,blank)</f>
        <v/>
      </c>
      <c r="E21" s="2" t="str">
        <f>IF(AND('User Input'!E21&gt;0,'User Input'!T21&gt;=min_fuel),'User Input'!T21,Err_1)</f>
        <v>Error</v>
      </c>
      <c r="F21" s="1" t="str">
        <f>IF('User Input'!E21&gt;0,'User Input'!Z21,"")</f>
        <v/>
      </c>
      <c r="G21" s="30" t="str">
        <f>IF('User Input'!E21&gt;0,'User Input'!AD21,blank)</f>
        <v/>
      </c>
      <c r="H21" s="1" t="str">
        <f>IF('User Input'!E21&gt;0,IF(OR(B21=LH,B21=MH),bhp_old_lh,Bhp_old_sw),"")</f>
        <v/>
      </c>
      <c r="I21" s="82" t="str">
        <f t="shared" si="0"/>
        <v>Error</v>
      </c>
      <c r="J21" s="82" t="str">
        <f t="shared" si="1"/>
        <v>Error</v>
      </c>
      <c r="K21" s="82" t="str">
        <f t="shared" si="2"/>
        <v>Error</v>
      </c>
      <c r="L21" s="83"/>
      <c r="M21" s="34">
        <f>'User Input'!AC21</f>
        <v>0</v>
      </c>
      <c r="N21" s="1">
        <f t="shared" si="3"/>
        <v>20.8</v>
      </c>
      <c r="O21" s="1">
        <f t="shared" si="4"/>
        <v>1.3</v>
      </c>
      <c r="P21" s="1">
        <f t="shared" si="5"/>
        <v>0.03</v>
      </c>
      <c r="Q21" s="82" t="str">
        <f t="shared" si="6"/>
        <v>Error</v>
      </c>
      <c r="R21" s="82" t="str">
        <f t="shared" si="7"/>
        <v>Error</v>
      </c>
      <c r="S21" s="83"/>
      <c r="T21" s="82" t="str">
        <f t="shared" si="8"/>
        <v>Error</v>
      </c>
      <c r="U21" s="82" t="str">
        <f t="shared" si="9"/>
        <v>Error</v>
      </c>
    </row>
    <row r="22" spans="1:21" x14ac:dyDescent="0.25">
      <c r="A22" s="1" t="str">
        <f>IF('User Input'!E22&gt;0,'User Input'!G22,"")</f>
        <v/>
      </c>
      <c r="B22" s="1" t="str">
        <f>IF('User Input'!E22&gt;0,'User Input'!I22,"")</f>
        <v/>
      </c>
      <c r="C22" s="1" t="str">
        <f>IF('User Input'!E22&gt;0,'User Input'!L22,blank)</f>
        <v/>
      </c>
      <c r="D22" s="1" t="str">
        <f>IF('User Input'!E22&gt;0,'User Input'!M22,blank)</f>
        <v/>
      </c>
      <c r="E22" s="2" t="str">
        <f>IF(AND('User Input'!E22&gt;0,'User Input'!T22&gt;=min_fuel),'User Input'!T22,Err_1)</f>
        <v>Error</v>
      </c>
      <c r="F22" s="1" t="str">
        <f>IF('User Input'!E22&gt;0,'User Input'!Z22,"")</f>
        <v/>
      </c>
      <c r="G22" s="30" t="str">
        <f>IF('User Input'!E22&gt;0,'User Input'!AD22,blank)</f>
        <v/>
      </c>
      <c r="H22" s="1" t="str">
        <f>IF('User Input'!E22&gt;0,IF(OR(B22=LH,B22=MH),bhp_old_lh,Bhp_old_sw),"")</f>
        <v/>
      </c>
      <c r="I22" s="82" t="str">
        <f t="shared" si="0"/>
        <v>Error</v>
      </c>
      <c r="J22" s="82" t="str">
        <f t="shared" si="1"/>
        <v>Error</v>
      </c>
      <c r="K22" s="82" t="str">
        <f t="shared" si="2"/>
        <v>Error</v>
      </c>
      <c r="L22" s="83"/>
      <c r="M22" s="34">
        <f>'User Input'!AC22</f>
        <v>0</v>
      </c>
      <c r="N22" s="1">
        <f t="shared" si="3"/>
        <v>20.8</v>
      </c>
      <c r="O22" s="1">
        <f t="shared" si="4"/>
        <v>1.3</v>
      </c>
      <c r="P22" s="1">
        <f t="shared" si="5"/>
        <v>0.03</v>
      </c>
      <c r="Q22" s="82" t="str">
        <f t="shared" si="6"/>
        <v>Error</v>
      </c>
      <c r="R22" s="82" t="str">
        <f t="shared" si="7"/>
        <v>Error</v>
      </c>
      <c r="S22" s="83"/>
      <c r="T22" s="82" t="str">
        <f t="shared" si="8"/>
        <v>Error</v>
      </c>
      <c r="U22" s="82" t="str">
        <f t="shared" si="9"/>
        <v>Error</v>
      </c>
    </row>
    <row r="23" spans="1:21" x14ac:dyDescent="0.25">
      <c r="A23" s="1" t="str">
        <f>IF('User Input'!E23&gt;0,'User Input'!G23,"")</f>
        <v/>
      </c>
      <c r="B23" s="1" t="str">
        <f>IF('User Input'!E23&gt;0,'User Input'!I23,"")</f>
        <v/>
      </c>
      <c r="C23" s="1" t="str">
        <f>IF('User Input'!E23&gt;0,'User Input'!L23,blank)</f>
        <v/>
      </c>
      <c r="D23" s="1" t="str">
        <f>IF('User Input'!E23&gt;0,'User Input'!M23,blank)</f>
        <v/>
      </c>
      <c r="E23" s="2" t="str">
        <f>IF(AND('User Input'!E23&gt;0,'User Input'!T23&gt;=min_fuel),'User Input'!T23,Err_1)</f>
        <v>Error</v>
      </c>
      <c r="F23" s="1" t="str">
        <f>IF('User Input'!E23&gt;0,'User Input'!Z23,"")</f>
        <v/>
      </c>
      <c r="G23" s="30" t="str">
        <f>IF('User Input'!E23&gt;0,'User Input'!AD23,blank)</f>
        <v/>
      </c>
      <c r="H23" s="1" t="str">
        <f>IF('User Input'!E23&gt;0,IF(OR(B23=LH,B23=MH),bhp_old_lh,Bhp_old_sw),"")</f>
        <v/>
      </c>
      <c r="I23" s="82" t="str">
        <f t="shared" si="0"/>
        <v>Error</v>
      </c>
      <c r="J23" s="82" t="str">
        <f t="shared" si="1"/>
        <v>Error</v>
      </c>
      <c r="K23" s="82" t="str">
        <f t="shared" si="2"/>
        <v>Error</v>
      </c>
      <c r="L23" s="83"/>
      <c r="M23" s="34">
        <f>'User Input'!AC23</f>
        <v>0</v>
      </c>
      <c r="N23" s="1">
        <f t="shared" si="3"/>
        <v>20.8</v>
      </c>
      <c r="O23" s="1">
        <f t="shared" si="4"/>
        <v>1.3</v>
      </c>
      <c r="P23" s="1">
        <f t="shared" si="5"/>
        <v>0.03</v>
      </c>
      <c r="Q23" s="82" t="str">
        <f t="shared" si="6"/>
        <v>Error</v>
      </c>
      <c r="R23" s="82" t="str">
        <f t="shared" si="7"/>
        <v>Error</v>
      </c>
      <c r="S23" s="83"/>
      <c r="T23" s="82" t="str">
        <f t="shared" si="8"/>
        <v>Error</v>
      </c>
      <c r="U23" s="82" t="str">
        <f t="shared" si="9"/>
        <v>Error</v>
      </c>
    </row>
    <row r="24" spans="1:21" x14ac:dyDescent="0.25">
      <c r="A24" s="1" t="str">
        <f>IF('User Input'!E24&gt;0,'User Input'!G24,"")</f>
        <v/>
      </c>
      <c r="B24" s="1" t="str">
        <f>IF('User Input'!E24&gt;0,'User Input'!I24,"")</f>
        <v/>
      </c>
      <c r="C24" s="1" t="str">
        <f>IF('User Input'!E24&gt;0,'User Input'!L24,blank)</f>
        <v/>
      </c>
      <c r="D24" s="1" t="str">
        <f>IF('User Input'!E24&gt;0,'User Input'!M24,blank)</f>
        <v/>
      </c>
      <c r="E24" s="2" t="str">
        <f>IF(AND('User Input'!E24&gt;0,'User Input'!T24&gt;=min_fuel),'User Input'!T24,Err_1)</f>
        <v>Error</v>
      </c>
      <c r="F24" s="1" t="str">
        <f>IF('User Input'!E24&gt;0,'User Input'!Z24,"")</f>
        <v/>
      </c>
      <c r="G24" s="30" t="str">
        <f>IF('User Input'!E24&gt;0,'User Input'!AD24,blank)</f>
        <v/>
      </c>
      <c r="H24" s="1" t="str">
        <f>IF('User Input'!E24&gt;0,IF(OR(B24=LH,B24=MH),bhp_old_lh,Bhp_old_sw),"")</f>
        <v/>
      </c>
      <c r="I24" s="82" t="str">
        <f t="shared" si="0"/>
        <v>Error</v>
      </c>
      <c r="J24" s="82" t="str">
        <f t="shared" si="1"/>
        <v>Error</v>
      </c>
      <c r="K24" s="82" t="str">
        <f t="shared" si="2"/>
        <v>Error</v>
      </c>
      <c r="L24" s="83"/>
      <c r="M24" s="34">
        <f>'User Input'!AC24</f>
        <v>0</v>
      </c>
      <c r="N24" s="1">
        <f t="shared" si="3"/>
        <v>20.8</v>
      </c>
      <c r="O24" s="1">
        <f t="shared" si="4"/>
        <v>1.3</v>
      </c>
      <c r="P24" s="1">
        <f t="shared" si="5"/>
        <v>0.03</v>
      </c>
      <c r="Q24" s="82" t="str">
        <f t="shared" si="6"/>
        <v>Error</v>
      </c>
      <c r="R24" s="82" t="str">
        <f t="shared" si="7"/>
        <v>Error</v>
      </c>
      <c r="S24" s="83"/>
      <c r="T24" s="82" t="str">
        <f t="shared" si="8"/>
        <v>Error</v>
      </c>
      <c r="U24" s="82" t="str">
        <f t="shared" si="9"/>
        <v>Error</v>
      </c>
    </row>
    <row r="25" spans="1:21" x14ac:dyDescent="0.25">
      <c r="A25" s="1" t="str">
        <f>IF('User Input'!E25&gt;0,'User Input'!G25,"")</f>
        <v/>
      </c>
      <c r="B25" s="1" t="str">
        <f>IF('User Input'!E25&gt;0,'User Input'!I25,"")</f>
        <v/>
      </c>
      <c r="C25" s="1" t="str">
        <f>IF('User Input'!E25&gt;0,'User Input'!L25,blank)</f>
        <v/>
      </c>
      <c r="D25" s="1" t="str">
        <f>IF('User Input'!E25&gt;0,'User Input'!M25,blank)</f>
        <v/>
      </c>
      <c r="E25" s="2" t="str">
        <f>IF(AND('User Input'!E25&gt;0,'User Input'!T25&gt;=min_fuel),'User Input'!T25,Err_1)</f>
        <v>Error</v>
      </c>
      <c r="F25" s="1" t="str">
        <f>IF('User Input'!E25&gt;0,'User Input'!Z25,"")</f>
        <v/>
      </c>
      <c r="G25" s="30" t="str">
        <f>IF('User Input'!E25&gt;0,'User Input'!AD25,blank)</f>
        <v/>
      </c>
      <c r="H25" s="1" t="str">
        <f>IF('User Input'!E25&gt;0,IF(OR(B25=LH,B25=MH),bhp_old_lh,Bhp_old_sw),"")</f>
        <v/>
      </c>
      <c r="I25" s="82" t="str">
        <f t="shared" si="0"/>
        <v>Error</v>
      </c>
      <c r="J25" s="82" t="str">
        <f t="shared" si="1"/>
        <v>Error</v>
      </c>
      <c r="K25" s="82" t="str">
        <f t="shared" si="2"/>
        <v>Error</v>
      </c>
      <c r="L25" s="83"/>
      <c r="M25" s="34">
        <f>'User Input'!AC25</f>
        <v>0</v>
      </c>
      <c r="N25" s="1">
        <f t="shared" si="3"/>
        <v>20.8</v>
      </c>
      <c r="O25" s="1">
        <f t="shared" si="4"/>
        <v>1.3</v>
      </c>
      <c r="P25" s="1">
        <f t="shared" si="5"/>
        <v>0.03</v>
      </c>
      <c r="Q25" s="82" t="str">
        <f t="shared" si="6"/>
        <v>Error</v>
      </c>
      <c r="R25" s="82" t="str">
        <f t="shared" si="7"/>
        <v>Error</v>
      </c>
      <c r="S25" s="83"/>
      <c r="T25" s="82" t="str">
        <f t="shared" si="8"/>
        <v>Error</v>
      </c>
      <c r="U25" s="82" t="str">
        <f t="shared" si="9"/>
        <v>Error</v>
      </c>
    </row>
    <row r="26" spans="1:21" x14ac:dyDescent="0.25">
      <c r="A26" s="1" t="str">
        <f>IF('User Input'!E26&gt;0,'User Input'!G26,"")</f>
        <v/>
      </c>
      <c r="B26" s="1" t="str">
        <f>IF('User Input'!E26&gt;0,'User Input'!I26,"")</f>
        <v/>
      </c>
      <c r="C26" s="1" t="str">
        <f>IF('User Input'!E26&gt;0,'User Input'!L26,blank)</f>
        <v/>
      </c>
      <c r="D26" s="1" t="str">
        <f>IF('User Input'!E26&gt;0,'User Input'!M26,blank)</f>
        <v/>
      </c>
      <c r="E26" s="2" t="str">
        <f>IF(AND('User Input'!E26&gt;0,'User Input'!T26&gt;=min_fuel),'User Input'!T26,Err_1)</f>
        <v>Error</v>
      </c>
      <c r="F26" s="1" t="str">
        <f>IF('User Input'!E26&gt;0,'User Input'!Z26,"")</f>
        <v/>
      </c>
      <c r="G26" s="30" t="str">
        <f>IF('User Input'!E26&gt;0,'User Input'!AD26,blank)</f>
        <v/>
      </c>
      <c r="H26" s="1" t="str">
        <f>IF('User Input'!E26&gt;0,IF(OR(B26=LH,B26=MH),bhp_old_lh,Bhp_old_sw),"")</f>
        <v/>
      </c>
      <c r="I26" s="82" t="str">
        <f t="shared" si="0"/>
        <v>Error</v>
      </c>
      <c r="J26" s="82" t="str">
        <f t="shared" si="1"/>
        <v>Error</v>
      </c>
      <c r="K26" s="82" t="str">
        <f t="shared" si="2"/>
        <v>Error</v>
      </c>
      <c r="L26" s="83"/>
      <c r="M26" s="34">
        <f>'User Input'!AC26</f>
        <v>0</v>
      </c>
      <c r="N26" s="1">
        <f t="shared" si="3"/>
        <v>20.8</v>
      </c>
      <c r="O26" s="1">
        <f t="shared" si="4"/>
        <v>1.3</v>
      </c>
      <c r="P26" s="1">
        <f t="shared" si="5"/>
        <v>0.03</v>
      </c>
      <c r="Q26" s="82" t="str">
        <f t="shared" si="6"/>
        <v>Error</v>
      </c>
      <c r="R26" s="82" t="str">
        <f t="shared" si="7"/>
        <v>Error</v>
      </c>
      <c r="S26" s="83"/>
      <c r="T26" s="82" t="str">
        <f t="shared" si="8"/>
        <v>Error</v>
      </c>
      <c r="U26" s="82" t="str">
        <f t="shared" si="9"/>
        <v>Error</v>
      </c>
    </row>
    <row r="27" spans="1:21" x14ac:dyDescent="0.25">
      <c r="A27" s="1" t="str">
        <f>IF('User Input'!E27&gt;0,'User Input'!G27,"")</f>
        <v/>
      </c>
      <c r="B27" s="1" t="str">
        <f>IF('User Input'!E27&gt;0,'User Input'!I27,"")</f>
        <v/>
      </c>
      <c r="C27" s="1" t="str">
        <f>IF('User Input'!E27&gt;0,'User Input'!L27,blank)</f>
        <v/>
      </c>
      <c r="D27" s="1" t="str">
        <f>IF('User Input'!E27&gt;0,'User Input'!M27,blank)</f>
        <v/>
      </c>
      <c r="E27" s="2" t="str">
        <f>IF(AND('User Input'!E27&gt;0,'User Input'!T27&gt;=min_fuel),'User Input'!T27,Err_1)</f>
        <v>Error</v>
      </c>
      <c r="F27" s="1" t="str">
        <f>IF('User Input'!E27&gt;0,'User Input'!Z27,"")</f>
        <v/>
      </c>
      <c r="G27" s="30" t="str">
        <f>IF('User Input'!E27&gt;0,'User Input'!AD27,blank)</f>
        <v/>
      </c>
      <c r="H27" s="1" t="str">
        <f>IF('User Input'!E27&gt;0,IF(OR(B27=LH,B27=MH),bhp_old_lh,Bhp_old_sw),"")</f>
        <v/>
      </c>
      <c r="I27" s="82" t="str">
        <f t="shared" si="0"/>
        <v>Error</v>
      </c>
      <c r="J27" s="82" t="str">
        <f t="shared" si="1"/>
        <v>Error</v>
      </c>
      <c r="K27" s="82" t="str">
        <f t="shared" si="2"/>
        <v>Error</v>
      </c>
      <c r="L27" s="83"/>
      <c r="M27" s="34">
        <f>'User Input'!AC27</f>
        <v>0</v>
      </c>
      <c r="N27" s="1">
        <f t="shared" si="3"/>
        <v>20.8</v>
      </c>
      <c r="O27" s="1">
        <f t="shared" si="4"/>
        <v>1.3</v>
      </c>
      <c r="P27" s="1">
        <f t="shared" si="5"/>
        <v>0.03</v>
      </c>
      <c r="Q27" s="82" t="str">
        <f t="shared" si="6"/>
        <v>Error</v>
      </c>
      <c r="R27" s="82" t="str">
        <f t="shared" si="7"/>
        <v>Error</v>
      </c>
      <c r="S27" s="83"/>
      <c r="T27" s="82" t="str">
        <f t="shared" si="8"/>
        <v>Error</v>
      </c>
      <c r="U27" s="82" t="str">
        <f t="shared" si="9"/>
        <v>Error</v>
      </c>
    </row>
    <row r="28" spans="1:21" x14ac:dyDescent="0.25">
      <c r="A28" s="1" t="str">
        <f>IF('User Input'!E28&gt;0,'User Input'!G28,"")</f>
        <v/>
      </c>
      <c r="B28" s="1" t="str">
        <f>IF('User Input'!E28&gt;0,'User Input'!I28,"")</f>
        <v/>
      </c>
      <c r="C28" s="1" t="str">
        <f>IF('User Input'!E28&gt;0,'User Input'!L28,blank)</f>
        <v/>
      </c>
      <c r="D28" s="1" t="str">
        <f>IF('User Input'!E28&gt;0,'User Input'!M28,blank)</f>
        <v/>
      </c>
      <c r="E28" s="2" t="str">
        <f>IF(AND('User Input'!E28&gt;0,'User Input'!T28&gt;=min_fuel),'User Input'!T28,Err_1)</f>
        <v>Error</v>
      </c>
      <c r="F28" s="1" t="str">
        <f>IF('User Input'!E28&gt;0,'User Input'!Z28,"")</f>
        <v/>
      </c>
      <c r="G28" s="30" t="str">
        <f>IF('User Input'!E28&gt;0,'User Input'!AD28,blank)</f>
        <v/>
      </c>
      <c r="H28" s="1" t="str">
        <f>IF('User Input'!E28&gt;0,IF(OR(B28=LH,B28=MH),bhp_old_lh,Bhp_old_sw),"")</f>
        <v/>
      </c>
      <c r="I28" s="82" t="str">
        <f t="shared" si="0"/>
        <v>Error</v>
      </c>
      <c r="J28" s="82" t="str">
        <f t="shared" si="1"/>
        <v>Error</v>
      </c>
      <c r="K28" s="82" t="str">
        <f t="shared" si="2"/>
        <v>Error</v>
      </c>
      <c r="L28" s="83"/>
      <c r="M28" s="34">
        <f>'User Input'!AC28</f>
        <v>0</v>
      </c>
      <c r="N28" s="1">
        <f t="shared" si="3"/>
        <v>20.8</v>
      </c>
      <c r="O28" s="1">
        <f t="shared" si="4"/>
        <v>1.3</v>
      </c>
      <c r="P28" s="1">
        <f t="shared" si="5"/>
        <v>0.03</v>
      </c>
      <c r="Q28" s="82" t="str">
        <f t="shared" si="6"/>
        <v>Error</v>
      </c>
      <c r="R28" s="82" t="str">
        <f t="shared" si="7"/>
        <v>Error</v>
      </c>
      <c r="S28" s="83"/>
      <c r="T28" s="82" t="str">
        <f t="shared" si="8"/>
        <v>Error</v>
      </c>
      <c r="U28" s="82" t="str">
        <f t="shared" si="9"/>
        <v>Error</v>
      </c>
    </row>
    <row r="29" spans="1:21" x14ac:dyDescent="0.25">
      <c r="A29" s="1" t="str">
        <f>IF('User Input'!E29&gt;0,'User Input'!G29,"")</f>
        <v/>
      </c>
      <c r="B29" s="1" t="str">
        <f>IF('User Input'!E29&gt;0,'User Input'!I29,"")</f>
        <v/>
      </c>
      <c r="C29" s="1" t="str">
        <f>IF('User Input'!E29&gt;0,'User Input'!L29,blank)</f>
        <v/>
      </c>
      <c r="D29" s="1" t="str">
        <f>IF('User Input'!E29&gt;0,'User Input'!M29,blank)</f>
        <v/>
      </c>
      <c r="E29" s="2" t="str">
        <f>IF(AND('User Input'!E29&gt;0,'User Input'!T29&gt;=min_fuel),'User Input'!T29,Err_1)</f>
        <v>Error</v>
      </c>
      <c r="F29" s="1" t="str">
        <f>IF('User Input'!E29&gt;0,'User Input'!Z29,"")</f>
        <v/>
      </c>
      <c r="G29" s="30" t="str">
        <f>IF('User Input'!E29&gt;0,'User Input'!AD29,blank)</f>
        <v/>
      </c>
      <c r="H29" s="1" t="str">
        <f>IF('User Input'!E29&gt;0,IF(OR(B29=LH,B29=MH),bhp_old_lh,Bhp_old_sw),"")</f>
        <v/>
      </c>
      <c r="I29" s="82" t="str">
        <f t="shared" si="0"/>
        <v>Error</v>
      </c>
      <c r="J29" s="82" t="str">
        <f t="shared" si="1"/>
        <v>Error</v>
      </c>
      <c r="K29" s="82" t="str">
        <f t="shared" si="2"/>
        <v>Error</v>
      </c>
      <c r="L29" s="83"/>
      <c r="M29" s="34">
        <f>'User Input'!AC29</f>
        <v>0</v>
      </c>
      <c r="N29" s="1">
        <f t="shared" si="3"/>
        <v>20.8</v>
      </c>
      <c r="O29" s="1">
        <f t="shared" si="4"/>
        <v>1.3</v>
      </c>
      <c r="P29" s="1">
        <f t="shared" si="5"/>
        <v>0.03</v>
      </c>
      <c r="Q29" s="82" t="str">
        <f t="shared" si="6"/>
        <v>Error</v>
      </c>
      <c r="R29" s="82" t="str">
        <f t="shared" si="7"/>
        <v>Error</v>
      </c>
      <c r="S29" s="83"/>
      <c r="T29" s="82" t="str">
        <f t="shared" si="8"/>
        <v>Error</v>
      </c>
      <c r="U29" s="82" t="str">
        <f t="shared" si="9"/>
        <v>Error</v>
      </c>
    </row>
    <row r="30" spans="1:21" x14ac:dyDescent="0.25">
      <c r="A30" s="1" t="str">
        <f>IF('User Input'!E30&gt;0,'User Input'!G30,"")</f>
        <v/>
      </c>
      <c r="B30" s="1" t="str">
        <f>IF('User Input'!E30&gt;0,'User Input'!I30,"")</f>
        <v/>
      </c>
      <c r="C30" s="1" t="str">
        <f>IF('User Input'!E30&gt;0,'User Input'!L30,blank)</f>
        <v/>
      </c>
      <c r="D30" s="1" t="str">
        <f>IF('User Input'!E30&gt;0,'User Input'!M30,blank)</f>
        <v/>
      </c>
      <c r="E30" s="2" t="str">
        <f>IF(AND('User Input'!E30&gt;0,'User Input'!T30&gt;=min_fuel),'User Input'!T30,Err_1)</f>
        <v>Error</v>
      </c>
      <c r="F30" s="1" t="str">
        <f>IF('User Input'!E30&gt;0,'User Input'!Z30,"")</f>
        <v/>
      </c>
      <c r="G30" s="30" t="str">
        <f>IF('User Input'!E30&gt;0,'User Input'!AD30,blank)</f>
        <v/>
      </c>
      <c r="H30" s="1" t="str">
        <f>IF('User Input'!E30&gt;0,IF(OR(B30=LH,B30=MH),bhp_old_lh,Bhp_old_sw),"")</f>
        <v/>
      </c>
      <c r="I30" s="82" t="str">
        <f t="shared" si="0"/>
        <v>Error</v>
      </c>
      <c r="J30" s="82" t="str">
        <f t="shared" si="1"/>
        <v>Error</v>
      </c>
      <c r="K30" s="82" t="str">
        <f t="shared" si="2"/>
        <v>Error</v>
      </c>
      <c r="L30" s="83"/>
      <c r="M30" s="34">
        <f>'User Input'!AC30</f>
        <v>0</v>
      </c>
      <c r="N30" s="1">
        <f t="shared" si="3"/>
        <v>20.8</v>
      </c>
      <c r="O30" s="1">
        <f t="shared" si="4"/>
        <v>1.3</v>
      </c>
      <c r="P30" s="1">
        <f t="shared" si="5"/>
        <v>0.03</v>
      </c>
      <c r="Q30" s="82" t="str">
        <f t="shared" si="6"/>
        <v>Error</v>
      </c>
      <c r="R30" s="82" t="str">
        <f t="shared" si="7"/>
        <v>Error</v>
      </c>
      <c r="S30" s="83"/>
      <c r="T30" s="82" t="str">
        <f t="shared" si="8"/>
        <v>Error</v>
      </c>
      <c r="U30" s="82" t="str">
        <f t="shared" si="9"/>
        <v>Error</v>
      </c>
    </row>
    <row r="31" spans="1:21" x14ac:dyDescent="0.25">
      <c r="A31" s="1" t="str">
        <f>IF('User Input'!E31&gt;0,'User Input'!G31,"")</f>
        <v/>
      </c>
      <c r="B31" s="1" t="str">
        <f>IF('User Input'!E31&gt;0,'User Input'!I31,"")</f>
        <v/>
      </c>
      <c r="C31" s="1" t="str">
        <f>IF('User Input'!E31&gt;0,'User Input'!L31,blank)</f>
        <v/>
      </c>
      <c r="D31" s="1" t="str">
        <f>IF('User Input'!E31&gt;0,'User Input'!M31,blank)</f>
        <v/>
      </c>
      <c r="E31" s="2" t="str">
        <f>IF(AND('User Input'!E31&gt;0,'User Input'!T31&gt;=min_fuel),'User Input'!T31,Err_1)</f>
        <v>Error</v>
      </c>
      <c r="F31" s="1" t="str">
        <f>IF('User Input'!E31&gt;0,'User Input'!Z31,"")</f>
        <v/>
      </c>
      <c r="G31" s="30" t="str">
        <f>IF('User Input'!E31&gt;0,'User Input'!AD31,blank)</f>
        <v/>
      </c>
      <c r="H31" s="1" t="str">
        <f>IF('User Input'!E31&gt;0,IF(OR(B31=LH,B31=MH),bhp_old_lh,Bhp_old_sw),"")</f>
        <v/>
      </c>
      <c r="I31" s="82" t="str">
        <f t="shared" si="0"/>
        <v>Error</v>
      </c>
      <c r="J31" s="82" t="str">
        <f t="shared" si="1"/>
        <v>Error</v>
      </c>
      <c r="K31" s="82" t="str">
        <f t="shared" si="2"/>
        <v>Error</v>
      </c>
      <c r="L31" s="83"/>
      <c r="M31" s="34">
        <f>'User Input'!AC31</f>
        <v>0</v>
      </c>
      <c r="N31" s="1">
        <f t="shared" si="3"/>
        <v>20.8</v>
      </c>
      <c r="O31" s="1">
        <f t="shared" si="4"/>
        <v>1.3</v>
      </c>
      <c r="P31" s="1">
        <f t="shared" si="5"/>
        <v>0.03</v>
      </c>
      <c r="Q31" s="82" t="str">
        <f t="shared" si="6"/>
        <v>Error</v>
      </c>
      <c r="R31" s="82" t="str">
        <f t="shared" si="7"/>
        <v>Error</v>
      </c>
      <c r="S31" s="83"/>
      <c r="T31" s="82" t="str">
        <f t="shared" si="8"/>
        <v>Error</v>
      </c>
      <c r="U31" s="82" t="str">
        <f t="shared" si="9"/>
        <v>Error</v>
      </c>
    </row>
  </sheetData>
  <mergeCells count="4">
    <mergeCell ref="T4:U5"/>
    <mergeCell ref="C4:D5"/>
    <mergeCell ref="I4:K5"/>
    <mergeCell ref="Q4:R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9"/>
  <sheetViews>
    <sheetView workbookViewId="0">
      <selection activeCell="F26" sqref="F26"/>
    </sheetView>
  </sheetViews>
  <sheetFormatPr defaultRowHeight="15" x14ac:dyDescent="0.25"/>
  <cols>
    <col min="2" max="2" width="21.5703125" customWidth="1"/>
    <col min="3" max="3" width="25.7109375" customWidth="1"/>
    <col min="4" max="4" width="10.28515625" customWidth="1"/>
    <col min="5" max="5" width="11.7109375" customWidth="1"/>
    <col min="6" max="6" width="30.42578125" bestFit="1" customWidth="1"/>
    <col min="7" max="7" width="15.5703125" bestFit="1" customWidth="1"/>
    <col min="8" max="8" width="14.7109375" bestFit="1" customWidth="1"/>
    <col min="9" max="9" width="28.7109375" bestFit="1" customWidth="1"/>
    <col min="10" max="10" width="21.42578125" bestFit="1" customWidth="1"/>
    <col min="11" max="11" width="11.28515625" customWidth="1"/>
  </cols>
  <sheetData>
    <row r="2" spans="2:12" ht="14.45" x14ac:dyDescent="0.3">
      <c r="I2" s="38"/>
      <c r="J2" s="38"/>
      <c r="K2" s="38"/>
      <c r="L2" s="38"/>
    </row>
    <row r="3" spans="2:12" ht="28.15" customHeight="1" x14ac:dyDescent="0.3">
      <c r="C3" s="493" t="s">
        <v>75</v>
      </c>
      <c r="D3" s="494"/>
      <c r="E3" s="495"/>
      <c r="I3" s="45"/>
      <c r="J3" s="492"/>
      <c r="K3" s="492"/>
      <c r="L3" s="492"/>
    </row>
    <row r="4" spans="2:12" ht="33.6" customHeight="1" x14ac:dyDescent="0.3">
      <c r="C4" s="39" t="s">
        <v>4</v>
      </c>
      <c r="D4" s="40" t="s">
        <v>3</v>
      </c>
      <c r="E4" s="40" t="s">
        <v>298</v>
      </c>
      <c r="I4" s="38"/>
      <c r="J4" s="48"/>
      <c r="K4" s="49"/>
      <c r="L4" s="49"/>
    </row>
    <row r="5" spans="2:12" ht="14.45" x14ac:dyDescent="0.3">
      <c r="B5" s="47"/>
      <c r="C5" s="3" t="str">
        <f>UT</f>
        <v>Uncontrolled (pre-Tier 0)</v>
      </c>
      <c r="D5" s="2">
        <v>13.5</v>
      </c>
      <c r="E5" s="1">
        <v>0.6</v>
      </c>
      <c r="I5" s="38"/>
      <c r="J5" s="36"/>
      <c r="K5" s="37"/>
      <c r="L5" s="38"/>
    </row>
    <row r="6" spans="2:12" ht="14.45" x14ac:dyDescent="0.3">
      <c r="B6" s="47"/>
      <c r="C6" s="3" t="str">
        <f>T_0</f>
        <v>Tier 0</v>
      </c>
      <c r="D6" s="2">
        <v>9.5</v>
      </c>
      <c r="E6" s="1">
        <v>0.6</v>
      </c>
      <c r="I6" s="38"/>
      <c r="J6" s="36"/>
      <c r="K6" s="37"/>
      <c r="L6" s="38"/>
    </row>
    <row r="7" spans="2:12" x14ac:dyDescent="0.25">
      <c r="B7" s="478"/>
      <c r="C7" s="498" t="str">
        <f>T0P</f>
        <v>Tier 0 Plus</v>
      </c>
      <c r="D7" s="2">
        <v>7.4</v>
      </c>
      <c r="E7" s="1">
        <v>0.22</v>
      </c>
      <c r="F7" s="50" t="s">
        <v>87</v>
      </c>
      <c r="I7" s="479"/>
      <c r="J7" s="479"/>
      <c r="K7" s="37"/>
      <c r="L7" s="38"/>
    </row>
    <row r="8" spans="2:12" x14ac:dyDescent="0.25">
      <c r="B8" s="478"/>
      <c r="C8" s="499"/>
      <c r="D8" s="2">
        <v>8</v>
      </c>
      <c r="E8" s="1">
        <v>0.22</v>
      </c>
      <c r="F8" s="50" t="s">
        <v>88</v>
      </c>
      <c r="I8" s="479"/>
      <c r="J8" s="479"/>
      <c r="K8" s="37"/>
      <c r="L8" s="38"/>
    </row>
    <row r="9" spans="2:12" ht="14.45" x14ac:dyDescent="0.3">
      <c r="B9" s="47"/>
      <c r="C9" s="3" t="str">
        <f>T_1</f>
        <v>Tier 1</v>
      </c>
      <c r="D9" s="2">
        <v>7.4</v>
      </c>
      <c r="E9" s="1">
        <v>0.45</v>
      </c>
      <c r="I9" s="38"/>
      <c r="J9" s="36"/>
      <c r="K9" s="37"/>
      <c r="L9" s="38"/>
    </row>
    <row r="10" spans="2:12" ht="14.45" x14ac:dyDescent="0.3">
      <c r="B10" s="47"/>
      <c r="C10" s="3" t="str">
        <f>T1P</f>
        <v>Tier 1 Plus</v>
      </c>
      <c r="D10" s="2">
        <v>7.4</v>
      </c>
      <c r="E10" s="1">
        <v>0.22</v>
      </c>
      <c r="I10" s="38"/>
      <c r="J10" s="36"/>
      <c r="K10" s="37"/>
      <c r="L10" s="38"/>
    </row>
    <row r="11" spans="2:12" ht="14.45" x14ac:dyDescent="0.3">
      <c r="B11" s="47"/>
      <c r="C11" s="32" t="str">
        <f>T_2</f>
        <v>Tier 2</v>
      </c>
      <c r="D11" s="33">
        <v>5.5</v>
      </c>
      <c r="E11" s="34">
        <v>0.2</v>
      </c>
      <c r="I11" s="38"/>
      <c r="J11" s="36"/>
      <c r="K11" s="37"/>
      <c r="L11" s="38"/>
    </row>
    <row r="12" spans="2:12" ht="14.45" x14ac:dyDescent="0.3">
      <c r="B12" s="27"/>
      <c r="C12" s="36"/>
      <c r="D12" s="37"/>
      <c r="E12" s="38"/>
      <c r="I12" s="38"/>
      <c r="J12" s="38"/>
      <c r="K12" s="38"/>
      <c r="L12" s="38"/>
    </row>
    <row r="13" spans="2:12" ht="14.45" x14ac:dyDescent="0.3">
      <c r="B13" s="27"/>
    </row>
    <row r="14" spans="2:12" ht="14.45" x14ac:dyDescent="0.3">
      <c r="B14" s="27"/>
      <c r="C14" s="496" t="s">
        <v>74</v>
      </c>
      <c r="D14" s="496"/>
      <c r="E14" s="496"/>
    </row>
    <row r="15" spans="2:12" ht="28.9" x14ac:dyDescent="0.3">
      <c r="B15" s="27"/>
      <c r="C15" s="39" t="s">
        <v>4</v>
      </c>
      <c r="D15" s="40" t="s">
        <v>3</v>
      </c>
      <c r="E15" s="40" t="s">
        <v>300</v>
      </c>
    </row>
    <row r="16" spans="2:12" ht="14.45" x14ac:dyDescent="0.3">
      <c r="B16" s="47"/>
      <c r="C16" s="3" t="str">
        <f>UT</f>
        <v>Uncontrolled (pre-Tier 0)</v>
      </c>
      <c r="D16" s="2">
        <v>17.399999999999999</v>
      </c>
      <c r="E16" s="1">
        <v>0.72</v>
      </c>
    </row>
    <row r="17" spans="2:9" ht="14.45" x14ac:dyDescent="0.3">
      <c r="B17" s="47"/>
      <c r="C17" s="3" t="str">
        <f>T_0</f>
        <v>Tier 0</v>
      </c>
      <c r="D17" s="2">
        <v>14</v>
      </c>
      <c r="E17" s="1">
        <v>0.72</v>
      </c>
    </row>
    <row r="18" spans="2:9" ht="14.45" x14ac:dyDescent="0.3">
      <c r="B18" s="47"/>
      <c r="C18" s="3" t="str">
        <f>T0P</f>
        <v>Tier 0 Plus</v>
      </c>
      <c r="D18" s="2">
        <v>11.8</v>
      </c>
      <c r="E18" s="1">
        <v>0.26</v>
      </c>
    </row>
    <row r="19" spans="2:9" ht="14.45" x14ac:dyDescent="0.3">
      <c r="B19" s="47"/>
      <c r="C19" s="3" t="str">
        <f>T_1</f>
        <v>Tier 1</v>
      </c>
      <c r="D19" s="2">
        <v>11</v>
      </c>
      <c r="E19" s="1">
        <v>0.54</v>
      </c>
    </row>
    <row r="20" spans="2:9" ht="14.45" x14ac:dyDescent="0.3">
      <c r="B20" s="47"/>
      <c r="C20" s="3" t="str">
        <f>T1P</f>
        <v>Tier 1 Plus</v>
      </c>
      <c r="D20" s="2">
        <v>11</v>
      </c>
      <c r="E20" s="1">
        <v>0.26</v>
      </c>
    </row>
    <row r="23" spans="2:9" x14ac:dyDescent="0.25">
      <c r="C23" s="496" t="s">
        <v>6</v>
      </c>
      <c r="D23" s="496"/>
      <c r="E23" s="497"/>
    </row>
    <row r="24" spans="2:9" ht="30" x14ac:dyDescent="0.25">
      <c r="C24" s="39" t="s">
        <v>4</v>
      </c>
      <c r="D24" s="40" t="s">
        <v>3</v>
      </c>
      <c r="E24" s="40" t="s">
        <v>300</v>
      </c>
    </row>
    <row r="25" spans="2:9" x14ac:dyDescent="0.25">
      <c r="C25" s="3" t="s">
        <v>5</v>
      </c>
      <c r="D25" s="1">
        <v>1.3</v>
      </c>
      <c r="E25" s="1">
        <v>0.03</v>
      </c>
    </row>
    <row r="29" spans="2:9" ht="14.45" customHeight="1" x14ac:dyDescent="0.25">
      <c r="B29" s="31"/>
      <c r="F29" s="31"/>
      <c r="G29" s="31"/>
      <c r="H29" s="31"/>
      <c r="I29" s="31"/>
    </row>
    <row r="30" spans="2:9" ht="14.45" customHeight="1" x14ac:dyDescent="0.25">
      <c r="B30" s="31"/>
      <c r="C30" s="31"/>
      <c r="D30" s="31"/>
      <c r="E30" s="31"/>
      <c r="F30" s="31"/>
      <c r="G30" s="31"/>
      <c r="H30" s="31"/>
      <c r="I30" s="31"/>
    </row>
    <row r="31" spans="2:9" ht="20.45" customHeight="1" x14ac:dyDescent="0.25">
      <c r="B31" s="480" t="s">
        <v>115</v>
      </c>
      <c r="C31" s="483" t="s">
        <v>287</v>
      </c>
      <c r="D31" s="484"/>
      <c r="E31" s="484"/>
      <c r="F31" s="484"/>
      <c r="G31" s="485"/>
      <c r="H31" s="94"/>
    </row>
    <row r="32" spans="2:9" ht="20.45" customHeight="1" x14ac:dyDescent="0.25">
      <c r="B32" s="481"/>
      <c r="C32" s="486"/>
      <c r="D32" s="487"/>
      <c r="E32" s="487"/>
      <c r="F32" s="487"/>
      <c r="G32" s="488"/>
      <c r="H32" s="94"/>
    </row>
    <row r="33" spans="2:8" x14ac:dyDescent="0.25">
      <c r="B33" s="482"/>
      <c r="C33" s="489"/>
      <c r="D33" s="490"/>
      <c r="E33" s="490"/>
      <c r="F33" s="490"/>
      <c r="G33" s="491"/>
      <c r="H33" s="94"/>
    </row>
    <row r="35" spans="2:8" x14ac:dyDescent="0.25">
      <c r="B35" s="264" t="s">
        <v>302</v>
      </c>
      <c r="C35" s="265"/>
      <c r="D35" s="265"/>
      <c r="E35" s="265"/>
      <c r="F35" s="265"/>
      <c r="G35" s="266"/>
    </row>
    <row r="36" spans="2:8" x14ac:dyDescent="0.25">
      <c r="B36" s="257"/>
      <c r="C36" s="257"/>
      <c r="D36" s="257"/>
      <c r="E36" s="257"/>
      <c r="F36" s="257"/>
      <c r="G36" s="257"/>
    </row>
    <row r="37" spans="2:8" x14ac:dyDescent="0.25">
      <c r="B37" s="257"/>
      <c r="C37" s="257"/>
      <c r="D37" s="257"/>
      <c r="E37" s="257"/>
      <c r="F37" s="257"/>
      <c r="G37" s="257"/>
    </row>
    <row r="38" spans="2:8" x14ac:dyDescent="0.25">
      <c r="B38" s="257"/>
      <c r="C38" s="257"/>
      <c r="D38" s="257"/>
      <c r="E38" s="257"/>
      <c r="F38" s="257"/>
      <c r="G38" s="257"/>
    </row>
    <row r="39" spans="2:8" x14ac:dyDescent="0.25">
      <c r="B39" s="257"/>
      <c r="C39" s="257"/>
      <c r="D39" s="257"/>
      <c r="E39" s="257"/>
      <c r="F39" s="257"/>
      <c r="G39" s="257"/>
    </row>
  </sheetData>
  <mergeCells count="10">
    <mergeCell ref="J3:L3"/>
    <mergeCell ref="C3:E3"/>
    <mergeCell ref="C14:E14"/>
    <mergeCell ref="C23:E23"/>
    <mergeCell ref="C7:C8"/>
    <mergeCell ref="B7:B8"/>
    <mergeCell ref="I7:I8"/>
    <mergeCell ref="B31:B33"/>
    <mergeCell ref="C31:G33"/>
    <mergeCell ref="J7:J8"/>
  </mergeCells>
  <pageMargins left="0.7" right="0.7" top="0.75" bottom="0.75" header="0.3" footer="0.3"/>
  <pageSetup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4"/>
  <sheetViews>
    <sheetView workbookViewId="0">
      <selection activeCell="O28" sqref="O28"/>
    </sheetView>
  </sheetViews>
  <sheetFormatPr defaultColWidth="8.85546875" defaultRowHeight="15" x14ac:dyDescent="0.25"/>
  <cols>
    <col min="1" max="1" width="10.7109375" style="6" customWidth="1"/>
    <col min="2" max="2" width="24.7109375" style="6" customWidth="1"/>
    <col min="3" max="3" width="12" style="6" customWidth="1"/>
    <col min="4" max="4" width="10.85546875" style="6" customWidth="1"/>
    <col min="5" max="16384" width="8.85546875" style="6"/>
  </cols>
  <sheetData>
    <row r="2" spans="1:4" ht="14.45" x14ac:dyDescent="0.3">
      <c r="A2" s="500" t="s">
        <v>7</v>
      </c>
      <c r="B2" s="501"/>
      <c r="C2" s="502"/>
      <c r="D2" s="7" t="s">
        <v>8</v>
      </c>
    </row>
    <row r="3" spans="1:4" ht="14.45" x14ac:dyDescent="0.3">
      <c r="A3" s="13" t="s">
        <v>26</v>
      </c>
      <c r="B3" s="507" t="s">
        <v>28</v>
      </c>
      <c r="C3" s="298"/>
      <c r="D3" s="15">
        <v>15.2</v>
      </c>
    </row>
    <row r="4" spans="1:4" ht="14.45" x14ac:dyDescent="0.3">
      <c r="A4" s="17" t="s">
        <v>26</v>
      </c>
      <c r="B4" s="507" t="s">
        <v>29</v>
      </c>
      <c r="C4" s="298"/>
      <c r="D4" s="15">
        <v>18.2</v>
      </c>
    </row>
    <row r="5" spans="1:4" ht="25.15" customHeight="1" x14ac:dyDescent="0.3">
      <c r="A5" s="14" t="s">
        <v>27</v>
      </c>
      <c r="B5" s="508" t="s">
        <v>30</v>
      </c>
      <c r="C5" s="509"/>
      <c r="D5" s="16">
        <v>20.8</v>
      </c>
    </row>
    <row r="8" spans="1:4" ht="14.45" x14ac:dyDescent="0.3">
      <c r="B8" s="504" t="s">
        <v>9</v>
      </c>
      <c r="C8" s="505"/>
      <c r="D8" s="506"/>
    </row>
    <row r="9" spans="1:4" ht="14.45" x14ac:dyDescent="0.3">
      <c r="B9" s="8"/>
      <c r="C9" s="8" t="s">
        <v>11</v>
      </c>
      <c r="D9" s="8" t="s">
        <v>2</v>
      </c>
    </row>
    <row r="10" spans="1:4" ht="14.45" x14ac:dyDescent="0.3">
      <c r="B10" s="8" t="s">
        <v>10</v>
      </c>
      <c r="C10" s="17">
        <v>0.86</v>
      </c>
      <c r="D10" s="17">
        <v>0.94</v>
      </c>
    </row>
    <row r="11" spans="1:4" ht="14.45" x14ac:dyDescent="0.3">
      <c r="B11" s="8" t="s">
        <v>13</v>
      </c>
      <c r="C11" s="17">
        <f>fc_pm_old</f>
        <v>0.86</v>
      </c>
      <c r="D11" s="17">
        <f>fc_nox_old</f>
        <v>0.94</v>
      </c>
    </row>
    <row r="12" spans="1:4" ht="14.45" x14ac:dyDescent="0.3">
      <c r="B12" s="8" t="s">
        <v>12</v>
      </c>
      <c r="C12" s="18">
        <v>1</v>
      </c>
      <c r="D12" s="18">
        <f>fc_new</f>
        <v>1</v>
      </c>
    </row>
    <row r="13" spans="1:4" ht="14.45" x14ac:dyDescent="0.3">
      <c r="B13" s="9"/>
      <c r="C13" s="10"/>
      <c r="D13" s="10"/>
    </row>
    <row r="14" spans="1:4" ht="14.45" x14ac:dyDescent="0.3">
      <c r="B14" s="9"/>
      <c r="C14" s="10"/>
      <c r="D14" s="10"/>
    </row>
    <row r="15" spans="1:4" ht="14.45" x14ac:dyDescent="0.3">
      <c r="B15" s="504" t="s">
        <v>285</v>
      </c>
      <c r="C15" s="505"/>
      <c r="D15" s="506"/>
    </row>
    <row r="16" spans="1:4" ht="14.45" x14ac:dyDescent="0.3">
      <c r="B16" s="19" t="s">
        <v>49</v>
      </c>
      <c r="C16" s="20">
        <v>70</v>
      </c>
      <c r="D16" s="20" t="s">
        <v>50</v>
      </c>
    </row>
    <row r="17" spans="1:13" ht="14.45" x14ac:dyDescent="0.3">
      <c r="B17" s="19" t="s">
        <v>51</v>
      </c>
      <c r="C17" s="20">
        <v>5</v>
      </c>
      <c r="D17" s="20" t="s">
        <v>52</v>
      </c>
    </row>
    <row r="18" spans="1:13" ht="14.45" x14ac:dyDescent="0.3">
      <c r="B18" s="19" t="s">
        <v>53</v>
      </c>
      <c r="C18" s="21">
        <v>7</v>
      </c>
      <c r="D18" s="20" t="s">
        <v>52</v>
      </c>
    </row>
    <row r="19" spans="1:13" ht="14.45" x14ac:dyDescent="0.3">
      <c r="B19" s="243"/>
      <c r="C19" s="244"/>
      <c r="D19" s="10"/>
    </row>
    <row r="20" spans="1:13" ht="14.45" x14ac:dyDescent="0.3">
      <c r="B20" s="258" t="s">
        <v>288</v>
      </c>
      <c r="C20" s="259" t="s">
        <v>301</v>
      </c>
      <c r="D20" s="260"/>
    </row>
    <row r="21" spans="1:13" ht="14.45" x14ac:dyDescent="0.3">
      <c r="C21" s="244"/>
      <c r="D21" s="10"/>
    </row>
    <row r="23" spans="1:13" ht="14.45" x14ac:dyDescent="0.3">
      <c r="A23" s="95" t="s">
        <v>19</v>
      </c>
    </row>
    <row r="24" spans="1:13" ht="14.45" x14ac:dyDescent="0.3">
      <c r="A24" s="250" t="s">
        <v>14</v>
      </c>
      <c r="B24" s="251"/>
      <c r="C24" s="251"/>
      <c r="D24" s="251"/>
      <c r="E24" s="251"/>
      <c r="F24" s="251"/>
      <c r="G24" s="251"/>
      <c r="H24" s="251"/>
      <c r="I24" s="251"/>
      <c r="J24" s="251"/>
      <c r="K24" s="251"/>
      <c r="L24" s="251"/>
      <c r="M24" s="251"/>
    </row>
    <row r="25" spans="1:13" ht="14.45" x14ac:dyDescent="0.3">
      <c r="A25" s="252" t="s">
        <v>15</v>
      </c>
      <c r="B25" s="253" t="s">
        <v>16</v>
      </c>
      <c r="C25" s="254"/>
      <c r="D25" s="254"/>
      <c r="E25" s="254"/>
      <c r="F25" s="254"/>
      <c r="G25" s="254"/>
      <c r="H25" s="251"/>
      <c r="I25" s="251"/>
      <c r="J25" s="251"/>
      <c r="K25" s="251"/>
      <c r="L25" s="251"/>
      <c r="M25" s="251"/>
    </row>
    <row r="26" spans="1:13" x14ac:dyDescent="0.25">
      <c r="A26" s="255" t="s">
        <v>127</v>
      </c>
      <c r="B26" s="251"/>
      <c r="C26" s="251"/>
      <c r="D26" s="251"/>
      <c r="E26" s="251"/>
      <c r="F26" s="251"/>
      <c r="G26" s="251"/>
      <c r="H26" s="251"/>
      <c r="I26" s="251"/>
      <c r="J26" s="251"/>
      <c r="K26" s="251"/>
      <c r="L26" s="251"/>
      <c r="M26" s="251"/>
    </row>
    <row r="27" spans="1:13" x14ac:dyDescent="0.25">
      <c r="A27" s="95"/>
    </row>
    <row r="28" spans="1:13" x14ac:dyDescent="0.25">
      <c r="A28" s="250" t="s">
        <v>54</v>
      </c>
      <c r="B28" s="251"/>
      <c r="C28" s="251"/>
      <c r="D28" s="251"/>
      <c r="E28" s="251"/>
      <c r="F28" s="251"/>
      <c r="G28" s="251"/>
      <c r="H28" s="251"/>
      <c r="I28" s="251"/>
      <c r="J28" s="251"/>
      <c r="K28" s="251"/>
      <c r="L28" s="251"/>
      <c r="M28" s="251"/>
    </row>
    <row r="29" spans="1:13" x14ac:dyDescent="0.25">
      <c r="A29" s="250" t="s">
        <v>17</v>
      </c>
      <c r="B29" s="251"/>
      <c r="C29" s="251"/>
      <c r="D29" s="251"/>
      <c r="E29" s="251"/>
      <c r="F29" s="251"/>
      <c r="G29" s="251"/>
      <c r="H29" s="251"/>
      <c r="I29" s="251"/>
      <c r="J29" s="251"/>
      <c r="K29" s="251"/>
      <c r="L29" s="251"/>
      <c r="M29" s="251"/>
    </row>
    <row r="30" spans="1:13" x14ac:dyDescent="0.25">
      <c r="A30" s="255" t="s">
        <v>126</v>
      </c>
      <c r="B30" s="251"/>
      <c r="C30" s="251"/>
      <c r="D30" s="251"/>
      <c r="E30" s="251"/>
      <c r="F30" s="251"/>
      <c r="G30" s="251"/>
      <c r="H30" s="251"/>
      <c r="I30" s="251"/>
      <c r="J30" s="251"/>
      <c r="K30" s="251"/>
      <c r="L30" s="251"/>
      <c r="M30" s="251"/>
    </row>
    <row r="31" spans="1:13" x14ac:dyDescent="0.25">
      <c r="A31" s="97"/>
    </row>
    <row r="32" spans="1:13" x14ac:dyDescent="0.25">
      <c r="A32" s="255" t="s">
        <v>9</v>
      </c>
      <c r="B32" s="251"/>
      <c r="C32" s="251"/>
      <c r="D32" s="251"/>
      <c r="E32" s="251"/>
      <c r="F32" s="251"/>
      <c r="G32" s="251"/>
      <c r="H32" s="251"/>
      <c r="I32" s="251"/>
      <c r="J32" s="251"/>
      <c r="K32" s="251"/>
      <c r="L32" s="251"/>
      <c r="M32" s="251"/>
    </row>
    <row r="33" spans="1:13" ht="33" customHeight="1" x14ac:dyDescent="0.25">
      <c r="A33" s="250"/>
      <c r="B33" s="503" t="s">
        <v>269</v>
      </c>
      <c r="C33" s="503"/>
      <c r="D33" s="503"/>
      <c r="E33" s="503"/>
      <c r="F33" s="503"/>
      <c r="G33" s="503"/>
      <c r="H33" s="503"/>
      <c r="I33" s="503"/>
      <c r="J33" s="503"/>
      <c r="K33" s="503"/>
      <c r="L33" s="503"/>
      <c r="M33" s="251"/>
    </row>
    <row r="34" spans="1:13" x14ac:dyDescent="0.25">
      <c r="A34" s="252" t="s">
        <v>15</v>
      </c>
      <c r="B34" s="253" t="s">
        <v>18</v>
      </c>
      <c r="C34" s="254"/>
      <c r="D34" s="254"/>
      <c r="E34" s="254"/>
      <c r="F34" s="254"/>
      <c r="G34" s="251"/>
      <c r="H34" s="251"/>
      <c r="I34" s="251"/>
      <c r="J34" s="251"/>
      <c r="K34" s="251"/>
      <c r="L34" s="251"/>
      <c r="M34" s="251"/>
    </row>
    <row r="35" spans="1:13" x14ac:dyDescent="0.25">
      <c r="A35" s="96"/>
      <c r="B35" s="12"/>
      <c r="C35" s="11"/>
      <c r="D35" s="11"/>
      <c r="E35" s="11"/>
      <c r="F35" s="11"/>
    </row>
    <row r="36" spans="1:13" x14ac:dyDescent="0.25">
      <c r="A36" s="250" t="s">
        <v>286</v>
      </c>
      <c r="B36" s="256"/>
      <c r="C36" s="256"/>
      <c r="D36" s="256"/>
      <c r="E36" s="256"/>
      <c r="F36" s="256"/>
      <c r="G36" s="251"/>
      <c r="H36" s="251"/>
      <c r="I36" s="251"/>
      <c r="J36" s="251"/>
      <c r="K36" s="251"/>
      <c r="L36" s="251"/>
      <c r="M36" s="251"/>
    </row>
    <row r="38" spans="1:13" ht="14.45" hidden="1" x14ac:dyDescent="0.3">
      <c r="A38" s="245" t="s">
        <v>281</v>
      </c>
      <c r="B38" s="246"/>
      <c r="C38" s="246"/>
      <c r="D38" s="246"/>
      <c r="E38" s="246"/>
      <c r="F38" s="246"/>
      <c r="G38" s="246"/>
      <c r="H38" s="246"/>
      <c r="I38" s="246"/>
      <c r="J38" s="246"/>
      <c r="K38" s="246"/>
      <c r="L38" s="246"/>
      <c r="M38" s="246"/>
    </row>
    <row r="39" spans="1:13" ht="14.45" hidden="1" x14ac:dyDescent="0.3">
      <c r="A39" s="246"/>
      <c r="B39" s="246" t="s">
        <v>284</v>
      </c>
      <c r="C39" s="246"/>
      <c r="D39" s="246"/>
      <c r="E39" s="246"/>
      <c r="F39" s="246"/>
      <c r="G39" s="246"/>
      <c r="H39" s="246"/>
      <c r="I39" s="246"/>
      <c r="J39" s="246"/>
      <c r="K39" s="246"/>
      <c r="L39" s="246"/>
      <c r="M39" s="246"/>
    </row>
    <row r="40" spans="1:13" ht="14.45" hidden="1" x14ac:dyDescent="0.3">
      <c r="A40" s="246"/>
      <c r="B40" s="246" t="s">
        <v>282</v>
      </c>
      <c r="C40" s="247" t="s">
        <v>283</v>
      </c>
      <c r="D40" s="246"/>
      <c r="E40" s="246"/>
      <c r="F40" s="246"/>
      <c r="G40" s="246"/>
      <c r="H40" s="246"/>
      <c r="I40" s="246"/>
      <c r="J40" s="246"/>
      <c r="K40" s="246"/>
      <c r="L40" s="246"/>
      <c r="M40" s="246"/>
    </row>
    <row r="41" spans="1:13" customFormat="1" x14ac:dyDescent="0.25">
      <c r="A41" s="261" t="s">
        <v>292</v>
      </c>
      <c r="B41" s="261"/>
      <c r="C41" s="261"/>
      <c r="D41" s="261"/>
      <c r="E41" s="261"/>
      <c r="F41" s="261"/>
      <c r="G41" s="261"/>
      <c r="H41" s="261"/>
      <c r="I41" s="261"/>
      <c r="J41" s="261"/>
      <c r="K41" s="261"/>
      <c r="L41" s="261"/>
      <c r="M41" s="261"/>
    </row>
    <row r="42" spans="1:13" customFormat="1" x14ac:dyDescent="0.25">
      <c r="A42" s="261" t="s">
        <v>289</v>
      </c>
      <c r="B42" s="261"/>
      <c r="C42" s="261"/>
      <c r="D42" s="261"/>
      <c r="E42" s="261"/>
      <c r="F42" s="261"/>
      <c r="G42" s="261"/>
      <c r="H42" s="261"/>
      <c r="I42" s="261"/>
      <c r="J42" s="261"/>
      <c r="K42" s="261"/>
      <c r="L42" s="261"/>
      <c r="M42" s="261"/>
    </row>
    <row r="43" spans="1:13" customFormat="1" x14ac:dyDescent="0.25">
      <c r="A43" s="262" t="s">
        <v>290</v>
      </c>
      <c r="B43" s="261"/>
      <c r="C43" s="261"/>
      <c r="D43" s="261"/>
      <c r="E43" s="261"/>
      <c r="F43" s="261"/>
      <c r="G43" s="261"/>
      <c r="H43" s="261"/>
      <c r="I43" s="261"/>
      <c r="J43" s="261"/>
      <c r="K43" s="261"/>
      <c r="L43" s="261"/>
      <c r="M43" s="261"/>
    </row>
    <row r="44" spans="1:13" customFormat="1" x14ac:dyDescent="0.25">
      <c r="A44" s="263" t="s">
        <v>291</v>
      </c>
      <c r="B44" s="262"/>
      <c r="C44" s="262"/>
      <c r="D44" s="262"/>
      <c r="E44" s="262"/>
      <c r="F44" s="262"/>
      <c r="G44" s="262"/>
      <c r="H44" s="262"/>
      <c r="I44" s="262"/>
      <c r="J44" s="262"/>
      <c r="K44" s="262"/>
      <c r="L44" s="262"/>
      <c r="M44" s="262"/>
    </row>
  </sheetData>
  <mergeCells count="7">
    <mergeCell ref="A2:C2"/>
    <mergeCell ref="B33:L33"/>
    <mergeCell ref="B8:D8"/>
    <mergeCell ref="B3:C3"/>
    <mergeCell ref="B4:C4"/>
    <mergeCell ref="B5:C5"/>
    <mergeCell ref="B15:D15"/>
  </mergeCells>
  <hyperlinks>
    <hyperlink ref="B25" r:id="rId1"/>
    <hyperlink ref="B34" r:id="rId2"/>
    <hyperlink ref="C40" r:id="rId3"/>
    <hyperlink ref="A44" r:id="rId4"/>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73</vt:i4>
      </vt:variant>
    </vt:vector>
  </HeadingPairs>
  <TitlesOfParts>
    <vt:vector size="83" baseType="lpstr">
      <vt:lpstr>Directions</vt:lpstr>
      <vt:lpstr>Benefits Calculator</vt:lpstr>
      <vt:lpstr>User Input</vt:lpstr>
      <vt:lpstr>Error check</vt:lpstr>
      <vt:lpstr>db export</vt:lpstr>
      <vt:lpstr>Fuel Usage</vt:lpstr>
      <vt:lpstr>Emission Calculations</vt:lpstr>
      <vt:lpstr>Locomotive Emission Factors</vt:lpstr>
      <vt:lpstr>Other Factors</vt:lpstr>
      <vt:lpstr>Valid Entries</vt:lpstr>
      <vt:lpstr>answer</vt:lpstr>
      <vt:lpstr>bhp_new</vt:lpstr>
      <vt:lpstr>bhp_old_lh</vt:lpstr>
      <vt:lpstr>Bhp_old_sw</vt:lpstr>
      <vt:lpstr>blank</vt:lpstr>
      <vt:lpstr>CA_100</vt:lpstr>
      <vt:lpstr>CA_90</vt:lpstr>
      <vt:lpstr>DB</vt:lpstr>
      <vt:lpstr>Diesel</vt:lpstr>
      <vt:lpstr>Equipment</vt:lpstr>
      <vt:lpstr>Err_1</vt:lpstr>
      <vt:lpstr>fc_new</vt:lpstr>
      <vt:lpstr>fc_nox_old</vt:lpstr>
      <vt:lpstr>fc_pm_old</vt:lpstr>
      <vt:lpstr>Fuel</vt:lpstr>
      <vt:lpstr>Funding_Error</vt:lpstr>
      <vt:lpstr>Funding_Source</vt:lpstr>
      <vt:lpstr>Future_CA_Operation</vt:lpstr>
      <vt:lpstr>gr_lb</vt:lpstr>
      <vt:lpstr>Idle</vt:lpstr>
      <vt:lpstr>L0N</vt:lpstr>
      <vt:lpstr>L0PM</vt:lpstr>
      <vt:lpstr>L1N</vt:lpstr>
      <vt:lpstr>L1PM</vt:lpstr>
      <vt:lpstr>L2N</vt:lpstr>
      <vt:lpstr>L2PM</vt:lpstr>
      <vt:lpstr>LH</vt:lpstr>
      <vt:lpstr>LH_Tiers</vt:lpstr>
      <vt:lpstr>Lp0N</vt:lpstr>
      <vt:lpstr>Lp0PM</vt:lpstr>
      <vt:lpstr>Lp1N</vt:lpstr>
      <vt:lpstr>Lp1PM</vt:lpstr>
      <vt:lpstr>LUN</vt:lpstr>
      <vt:lpstr>LUPM</vt:lpstr>
      <vt:lpstr>match</vt:lpstr>
      <vt:lpstr>Max_MWhr</vt:lpstr>
      <vt:lpstr>Menu1</vt:lpstr>
      <vt:lpstr>Menu2</vt:lpstr>
      <vt:lpstr>MH</vt:lpstr>
      <vt:lpstr>min_fuel</vt:lpstr>
      <vt:lpstr>min_MWHhr</vt:lpstr>
      <vt:lpstr>MWhr</vt:lpstr>
      <vt:lpstr>Operational_Year</vt:lpstr>
      <vt:lpstr>Percent</vt:lpstr>
      <vt:lpstr>Project_Life</vt:lpstr>
      <vt:lpstr>S0N</vt:lpstr>
      <vt:lpstr>S0PM</vt:lpstr>
      <vt:lpstr>S1N</vt:lpstr>
      <vt:lpstr>S1PM</vt:lpstr>
      <vt:lpstr>Sources</vt:lpstr>
      <vt:lpstr>Sp0N</vt:lpstr>
      <vt:lpstr>Sp0PM</vt:lpstr>
      <vt:lpstr>Sp1N</vt:lpstr>
      <vt:lpstr>Sp1PM</vt:lpstr>
      <vt:lpstr>SUN</vt:lpstr>
      <vt:lpstr>SUPM</vt:lpstr>
      <vt:lpstr>SW</vt:lpstr>
      <vt:lpstr>SW_MHP_Tiers</vt:lpstr>
      <vt:lpstr>SW_MHP_txt2015</vt:lpstr>
      <vt:lpstr>SW_MHP_txt2016</vt:lpstr>
      <vt:lpstr>Switcher</vt:lpstr>
      <vt:lpstr>T_0</vt:lpstr>
      <vt:lpstr>T_1</vt:lpstr>
      <vt:lpstr>T_2</vt:lpstr>
      <vt:lpstr>T0P</vt:lpstr>
      <vt:lpstr>T0P_WOSAC_N</vt:lpstr>
      <vt:lpstr>T0P_WSAC_N</vt:lpstr>
      <vt:lpstr>T1P</vt:lpstr>
      <vt:lpstr>T4NOx</vt:lpstr>
      <vt:lpstr>T4PM</vt:lpstr>
      <vt:lpstr>UT</vt:lpstr>
      <vt:lpstr>Year</vt:lpstr>
      <vt:lpstr>yesNo</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Woodhouse</dc:creator>
  <cp:lastModifiedBy>Trideep Ghosh</cp:lastModifiedBy>
  <cp:lastPrinted>2013-01-22T17:54:51Z</cp:lastPrinted>
  <dcterms:created xsi:type="dcterms:W3CDTF">2012-10-22T17:41:34Z</dcterms:created>
  <dcterms:modified xsi:type="dcterms:W3CDTF">2016-03-16T22:25:27Z</dcterms:modified>
</cp:coreProperties>
</file>