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Description" sheetId="1" r:id="rId1"/>
    <sheet name="Calculation" sheetId="2" r:id="rId2"/>
  </sheets>
  <externalReferences>
    <externalReference r:id="rId5"/>
  </externalReferences>
  <definedNames>
    <definedName name="_xlnm.Print_Area" localSheetId="1">'Calculation'!$B$35:$O$72</definedName>
    <definedName name="_xlnm.Print_Area" localSheetId="0">'Description'!$A$1:$I$49</definedName>
  </definedNames>
  <calcPr fullCalcOnLoad="1"/>
</workbook>
</file>

<file path=xl/sharedStrings.xml><?xml version="1.0" encoding="utf-8"?>
<sst xmlns="http://schemas.openxmlformats.org/spreadsheetml/2006/main" count="145" uniqueCount="138">
  <si>
    <t>Total</t>
  </si>
  <si>
    <t>Equation Variables:</t>
  </si>
  <si>
    <t>Distribution Factor</t>
  </si>
  <si>
    <t>Covered Facility</t>
  </si>
  <si>
    <t>Method to Distribute GHG Allowances to Petroleum Products Manufacturing Sector</t>
  </si>
  <si>
    <t>1)</t>
  </si>
  <si>
    <t>Instructions for using this calculation spreadsheet:</t>
  </si>
  <si>
    <t>2)</t>
  </si>
  <si>
    <t xml:space="preserve">  +  Remaining facilities can be listed in any order</t>
  </si>
  <si>
    <t>3)</t>
  </si>
  <si>
    <t>Hit Enter key after entering last value</t>
  </si>
  <si>
    <t>5)</t>
  </si>
  <si>
    <t>4)</t>
  </si>
  <si>
    <t>Check convergence</t>
  </si>
  <si>
    <t/>
  </si>
  <si>
    <t xml:space="preserve">       -  Confirm most efficient facility receives 100%</t>
  </si>
  <si>
    <t xml:space="preserve">       -  Confirm free allocations equal total available</t>
  </si>
  <si>
    <t>Facility 2</t>
  </si>
  <si>
    <t>Facility 3</t>
  </si>
  <si>
    <t>Facility 4</t>
  </si>
  <si>
    <t>Facility 5</t>
  </si>
  <si>
    <t>Facility 6</t>
  </si>
  <si>
    <t>Facility 7</t>
  </si>
  <si>
    <t>Facility 8</t>
  </si>
  <si>
    <t>Facility 9</t>
  </si>
  <si>
    <t>Facility 10</t>
  </si>
  <si>
    <t>Facility 11</t>
  </si>
  <si>
    <t>Facility 12</t>
  </si>
  <si>
    <t>Facility 13</t>
  </si>
  <si>
    <t>Facility 14</t>
  </si>
  <si>
    <t>Facility 15</t>
  </si>
  <si>
    <t>Facility 16</t>
  </si>
  <si>
    <t>Facility 17</t>
  </si>
  <si>
    <t>Facility 18</t>
  </si>
  <si>
    <t>Facility 19</t>
  </si>
  <si>
    <t>Facility 20</t>
  </si>
  <si>
    <t>Facility 21</t>
  </si>
  <si>
    <t>Distribution of GHG Allowances to Petroleum Products Manufacturing Sector</t>
  </si>
  <si>
    <t>6)</t>
  </si>
  <si>
    <t>7)</t>
  </si>
  <si>
    <t>All required input data is highlighted in blue:</t>
  </si>
  <si>
    <t xml:space="preserve">  +  Name of each facility</t>
  </si>
  <si>
    <t>Notes:</t>
  </si>
  <si>
    <t xml:space="preserve">     and should not be publically disclosed.</t>
  </si>
  <si>
    <t>Lowest EII Facility</t>
  </si>
  <si>
    <t>EII Weighted Emissions</t>
  </si>
  <si>
    <t>Hit F9 to calculate (if automatic calculation turned off)</t>
  </si>
  <si>
    <t xml:space="preserve">       -  If not converged, then hit F9 to calculate again</t>
  </si>
  <si>
    <t>Percent Free Allowances</t>
  </si>
  <si>
    <t xml:space="preserve">  +  Facility with the lowest EII will receive 100% free allowances (yellow highlighted)</t>
  </si>
  <si>
    <t>Note that all emissions data and EII values in this example spreadsheet are hypothetical</t>
  </si>
  <si>
    <t xml:space="preserve">Cap Reduction Relative to Total Baseline Emissions: </t>
  </si>
  <si>
    <t>(Total Sector Baseline)</t>
  </si>
  <si>
    <t xml:space="preserve">Sector Quantity - Total Free Allowances to be Distributed: </t>
  </si>
  <si>
    <t>mirror calculations that are confidential and should be protected.</t>
  </si>
  <si>
    <t xml:space="preserve">cannot be disclosed.  </t>
  </si>
  <si>
    <t>Data used in this example are hypothetical, however they</t>
  </si>
  <si>
    <t>Energy Efficiency Based Allowance Distribution Methodology</t>
  </si>
  <si>
    <t>True-Up Adjustment</t>
  </si>
  <si>
    <r>
      <t xml:space="preserve">The facility with the lowest EII value </t>
    </r>
    <r>
      <rPr>
        <u val="single"/>
        <sz val="10"/>
        <rFont val="Arial"/>
        <family val="2"/>
      </rPr>
      <t>must</t>
    </r>
    <r>
      <rPr>
        <sz val="10"/>
        <rFont val="Arial"/>
        <family val="2"/>
      </rPr>
      <t xml:space="preserve"> be at the top of the list</t>
    </r>
  </si>
  <si>
    <r>
      <t xml:space="preserve">following factors are </t>
    </r>
    <r>
      <rPr>
        <b/>
        <sz val="10"/>
        <rFont val="Arial"/>
        <family val="2"/>
      </rPr>
      <t>Confidential Business Information</t>
    </r>
    <r>
      <rPr>
        <sz val="10"/>
        <rFont val="Arial"/>
        <family val="0"/>
      </rPr>
      <t xml:space="preserve"> and</t>
    </r>
  </si>
  <si>
    <r>
      <t xml:space="preserve">  +  The calculation converged properly when the following two values are </t>
    </r>
    <r>
      <rPr>
        <sz val="10"/>
        <color indexed="10"/>
        <rFont val="Arial"/>
        <family val="2"/>
      </rPr>
      <t>0</t>
    </r>
    <r>
      <rPr>
        <sz val="10"/>
        <rFont val="Arial"/>
        <family val="2"/>
      </rPr>
      <t>:</t>
    </r>
  </si>
  <si>
    <r>
      <t xml:space="preserve">Emissions Baseline for Facility,
</t>
    </r>
    <r>
      <rPr>
        <sz val="9"/>
        <rFont val="Arial"/>
        <family val="2"/>
      </rPr>
      <t>CO2e Tonnes/yr</t>
    </r>
  </si>
  <si>
    <r>
      <t>1)  EII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is a registered trademark of Solomon Associates LLC</t>
    </r>
  </si>
  <si>
    <t>True-Up Calculation Based on Actual Emissions</t>
  </si>
  <si>
    <t>Actual Emissions (MRR Reported)</t>
  </si>
  <si>
    <t>Final Allocation Based on Actual Emissions</t>
  </si>
  <si>
    <t>vs. Baseline</t>
  </si>
  <si>
    <t>Energy Efficiency (EII)</t>
  </si>
  <si>
    <r>
      <t xml:space="preserve">  </t>
    </r>
    <r>
      <rPr>
        <b/>
        <sz val="10"/>
        <rFont val="Arial"/>
        <family val="2"/>
      </rPr>
      <t>Avg</t>
    </r>
    <r>
      <rPr>
        <sz val="10"/>
        <rFont val="Arial"/>
        <family val="0"/>
      </rPr>
      <t xml:space="preserve"> EII Factor:</t>
    </r>
  </si>
  <si>
    <r>
      <t xml:space="preserve">  </t>
    </r>
    <r>
      <rPr>
        <b/>
        <sz val="10"/>
        <rFont val="Arial"/>
        <family val="2"/>
      </rPr>
      <t>Adj</t>
    </r>
    <r>
      <rPr>
        <sz val="10"/>
        <rFont val="Arial"/>
        <family val="0"/>
      </rPr>
      <t xml:space="preserve"> Factor:</t>
    </r>
  </si>
  <si>
    <t>Calculated adjustment factor  =&gt;</t>
  </si>
  <si>
    <t>Calculated weighted EII average  =&gt;</t>
  </si>
  <si>
    <t>Prior to the Compliance Year - Calculate the Baseline Allocation for Each Facility:</t>
  </si>
  <si>
    <t>Save spreadsheet and print results showing Baseline Allocation for each facility</t>
  </si>
  <si>
    <t>All required input data is highlighted in green:</t>
  </si>
  <si>
    <t xml:space="preserve">  + Actual emissions (MRR reported)</t>
  </si>
  <si>
    <t>8)</t>
  </si>
  <si>
    <t>9)</t>
  </si>
  <si>
    <t>Save spreadsheet and print results showing Final Allocation for each facility based on actual emissions</t>
  </si>
  <si>
    <r>
      <t>Baseline Allocation</t>
    </r>
    <r>
      <rPr>
        <b/>
        <sz val="9"/>
        <color indexed="12"/>
        <rFont val="Arial"/>
        <family val="2"/>
      </rPr>
      <t xml:space="preserve">
CO2e Tonnes/yr</t>
    </r>
  </si>
  <si>
    <t>Energy Efficiency Based Allowance Distribution Methodology - Baseline Allocation</t>
  </si>
  <si>
    <t>After Compliance Year - Calculate the Final Allocation  using Actual Emissions:</t>
  </si>
  <si>
    <t>10)</t>
  </si>
  <si>
    <t>When the actual Solomon EII values and GHG emissions for each</t>
  </si>
  <si>
    <t xml:space="preserve">facility are entered into this calculation worksheet, then the </t>
  </si>
  <si>
    <t xml:space="preserve">  +  If there fewer than 21 facilities, then input a 0 for emissions and non-zero for EII for extra lines</t>
  </si>
  <si>
    <t xml:space="preserve">  +  Cap reduction relative to total Baseline Emissions</t>
  </si>
  <si>
    <r>
      <t xml:space="preserve">  +  Energy Efficiency (Solomon EII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>) value for each facility</t>
    </r>
  </si>
  <si>
    <t xml:space="preserve">  +  Baseline Emissions for each facility - basis for free allocation assistance calculation</t>
  </si>
  <si>
    <t xml:space="preserve">       -  If calculation will not converge, then cap reduction may be out of range (too high)</t>
  </si>
  <si>
    <t>2)  The Solomon EII values and the factors used in the calculations are Confidential Business Information</t>
  </si>
  <si>
    <t>This methodology has been designed to distribute free allowances across the refining sector</t>
  </si>
  <si>
    <t xml:space="preserve"> according to facility performance and available allowances based on the cap reduction.</t>
  </si>
  <si>
    <t xml:space="preserve">An equation to calculate a distribution factor for each facility is used to provide a higher ratio of </t>
  </si>
  <si>
    <t xml:space="preserve"> A calculation is performed for each facility to determine its distribution factor:</t>
  </si>
  <si>
    <t>Distribution Factor:</t>
  </si>
  <si>
    <t xml:space="preserve">where:   </t>
  </si>
  <si>
    <t xml:space="preserve">  (calculate for each facility in sector)</t>
  </si>
  <si>
    <r>
      <t>DF</t>
    </r>
    <r>
      <rPr>
        <b/>
        <vertAlign val="subscript"/>
        <sz val="10"/>
        <color indexed="18"/>
        <rFont val="Arial"/>
        <family val="2"/>
      </rPr>
      <t>x</t>
    </r>
    <r>
      <rPr>
        <b/>
        <sz val="10"/>
        <color indexed="18"/>
        <rFont val="Arial"/>
        <family val="2"/>
      </rPr>
      <t xml:space="preserve"> = ((Avg / EII</t>
    </r>
    <r>
      <rPr>
        <b/>
        <vertAlign val="subscript"/>
        <sz val="10"/>
        <color indexed="18"/>
        <rFont val="Arial"/>
        <family val="2"/>
      </rPr>
      <t>x</t>
    </r>
    <r>
      <rPr>
        <b/>
        <sz val="10"/>
        <color indexed="18"/>
        <rFont val="Arial"/>
        <family val="2"/>
      </rPr>
      <t>) + Adj) / (1 + Adj)</t>
    </r>
  </si>
  <si>
    <r>
      <t>Adj = ((Avg/EII</t>
    </r>
    <r>
      <rPr>
        <b/>
        <vertAlign val="subscript"/>
        <sz val="10"/>
        <color indexed="18"/>
        <rFont val="Arial"/>
        <family val="2"/>
      </rPr>
      <t>best</t>
    </r>
    <r>
      <rPr>
        <b/>
        <sz val="10"/>
        <color indexed="18"/>
        <rFont val="Arial"/>
        <family val="2"/>
      </rPr>
      <t>) * FA - 1) / (1 - FA)</t>
    </r>
  </si>
  <si>
    <t>This methodolgy uses Solomon's EII metric as part of the distribution factor to allocate GHG</t>
  </si>
  <si>
    <t xml:space="preserve"> allowances according to relative energy efficiency.  </t>
  </si>
  <si>
    <t xml:space="preserve"> GHG allowances to more efficient facilities, and a lower ratio to less efficient facilities.</t>
  </si>
  <si>
    <r>
      <t>Avg</t>
    </r>
    <r>
      <rPr>
        <sz val="10"/>
        <rFont val="Arial"/>
        <family val="2"/>
      </rPr>
      <t xml:space="preserve"> -- weighted average EII for the sector:</t>
    </r>
  </si>
  <si>
    <r>
      <t>Adj</t>
    </r>
    <r>
      <rPr>
        <sz val="10"/>
        <rFont val="Arial"/>
        <family val="0"/>
      </rPr>
      <t xml:space="preserve"> -- adjustment factor to provide most efficient facility 100% free allowances:</t>
    </r>
  </si>
  <si>
    <r>
      <t>EII</t>
    </r>
    <r>
      <rPr>
        <b/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-- EII for each individual facility in sector (determined by Solomon)</t>
    </r>
  </si>
  <si>
    <r>
      <t>EII</t>
    </r>
    <r>
      <rPr>
        <b/>
        <vertAlign val="subscript"/>
        <sz val="10"/>
        <rFont val="Arial"/>
        <family val="2"/>
      </rPr>
      <t>best</t>
    </r>
    <r>
      <rPr>
        <sz val="10"/>
        <rFont val="Arial"/>
        <family val="0"/>
      </rPr>
      <t xml:space="preserve"> -- EII of most efficient facility (lowest EII in sector)</t>
    </r>
  </si>
  <si>
    <r>
      <t>FA</t>
    </r>
    <r>
      <rPr>
        <sz val="10"/>
        <rFont val="Arial"/>
        <family val="0"/>
      </rPr>
      <t xml:space="preserve"> -- Free Allocation to refining sector, as a fraction (e.g. 0.97 for 97%)</t>
    </r>
  </si>
  <si>
    <r>
      <t>Avg = sum(BE</t>
    </r>
    <r>
      <rPr>
        <b/>
        <vertAlign val="subscript"/>
        <sz val="10"/>
        <color indexed="18"/>
        <rFont val="Arial"/>
        <family val="2"/>
      </rPr>
      <t>x</t>
    </r>
    <r>
      <rPr>
        <b/>
        <sz val="10"/>
        <color indexed="18"/>
        <rFont val="Arial"/>
        <family val="2"/>
      </rPr>
      <t>) / sum(BE</t>
    </r>
    <r>
      <rPr>
        <b/>
        <vertAlign val="subscript"/>
        <sz val="10"/>
        <color indexed="18"/>
        <rFont val="Arial"/>
        <family val="2"/>
      </rPr>
      <t>x</t>
    </r>
    <r>
      <rPr>
        <b/>
        <sz val="10"/>
        <color indexed="18"/>
        <rFont val="Arial"/>
        <family val="2"/>
      </rPr>
      <t>/EII</t>
    </r>
    <r>
      <rPr>
        <b/>
        <vertAlign val="subscript"/>
        <sz val="10"/>
        <color indexed="18"/>
        <rFont val="Arial"/>
        <family val="2"/>
      </rPr>
      <t>x</t>
    </r>
    <r>
      <rPr>
        <b/>
        <sz val="10"/>
        <color indexed="18"/>
        <rFont val="Arial"/>
        <family val="2"/>
      </rPr>
      <t>)</t>
    </r>
  </si>
  <si>
    <r>
      <t>BE</t>
    </r>
    <r>
      <rPr>
        <b/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-- GHG Baseline Emissions for each facility</t>
    </r>
  </si>
  <si>
    <t xml:space="preserve"> final allocation of free allowances:</t>
  </si>
  <si>
    <t>Terms:</t>
  </si>
  <si>
    <t>Actual Allocation Equations:</t>
  </si>
  <si>
    <t xml:space="preserve">      Actual Emissions vs. Baseline:</t>
  </si>
  <si>
    <r>
      <t>BE</t>
    </r>
    <r>
      <rPr>
        <b/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--  Baseline Emissions (from above)</t>
    </r>
  </si>
  <si>
    <r>
      <t>BA</t>
    </r>
    <r>
      <rPr>
        <b/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--  Baseline Allocation (from above)</t>
    </r>
  </si>
  <si>
    <r>
      <t>AE</t>
    </r>
    <r>
      <rPr>
        <b/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--  Actual Emissions for each facility (reported under MRR)</t>
    </r>
  </si>
  <si>
    <r>
      <t>%Free</t>
    </r>
    <r>
      <rPr>
        <b/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-- DF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* FA  (from above)</t>
    </r>
  </si>
  <si>
    <r>
      <t>AA</t>
    </r>
    <r>
      <rPr>
        <b/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--  Actual Allocation for each facility - final for compliance year</t>
    </r>
  </si>
  <si>
    <r>
      <t xml:space="preserve">• If  </t>
    </r>
    <r>
      <rPr>
        <b/>
        <sz val="10"/>
        <color indexed="18"/>
        <rFont val="Arial"/>
        <family val="0"/>
      </rPr>
      <t>AE</t>
    </r>
    <r>
      <rPr>
        <b/>
        <vertAlign val="subscript"/>
        <sz val="10"/>
        <color indexed="18"/>
        <rFont val="Arial"/>
        <family val="0"/>
      </rPr>
      <t>x</t>
    </r>
    <r>
      <rPr>
        <sz val="10"/>
        <color indexed="18"/>
        <rFont val="Arial"/>
        <family val="0"/>
      </rPr>
      <t xml:space="preserve"> &lt; BA</t>
    </r>
    <r>
      <rPr>
        <vertAlign val="subscript"/>
        <sz val="10"/>
        <color indexed="18"/>
        <rFont val="Arial"/>
        <family val="0"/>
      </rPr>
      <t>x</t>
    </r>
    <r>
      <rPr>
        <sz val="10"/>
        <color indexed="18"/>
        <rFont val="Arial"/>
        <family val="0"/>
      </rPr>
      <t xml:space="preserve"> </t>
    </r>
  </si>
  <si>
    <r>
      <t>AA</t>
    </r>
    <r>
      <rPr>
        <b/>
        <vertAlign val="subscript"/>
        <sz val="10"/>
        <color indexed="18"/>
        <rFont val="Arial"/>
        <family val="0"/>
      </rPr>
      <t>x</t>
    </r>
    <r>
      <rPr>
        <sz val="10"/>
        <color indexed="18"/>
        <rFont val="Arial"/>
        <family val="0"/>
      </rPr>
      <t xml:space="preserve"> = AE</t>
    </r>
    <r>
      <rPr>
        <vertAlign val="subscript"/>
        <sz val="10"/>
        <color indexed="18"/>
        <rFont val="Arial"/>
        <family val="0"/>
      </rPr>
      <t>x</t>
    </r>
    <r>
      <rPr>
        <sz val="10"/>
        <color indexed="18"/>
        <rFont val="Arial"/>
        <family val="0"/>
      </rPr>
      <t xml:space="preserve"> + 20% x (BA</t>
    </r>
    <r>
      <rPr>
        <vertAlign val="subscript"/>
        <sz val="10"/>
        <color indexed="18"/>
        <rFont val="Arial"/>
        <family val="0"/>
      </rPr>
      <t>x</t>
    </r>
    <r>
      <rPr>
        <sz val="10"/>
        <color indexed="18"/>
        <rFont val="Arial"/>
        <family val="0"/>
      </rPr>
      <t xml:space="preserve"> – AE</t>
    </r>
    <r>
      <rPr>
        <vertAlign val="subscript"/>
        <sz val="10"/>
        <color indexed="18"/>
        <rFont val="Arial"/>
        <family val="0"/>
      </rPr>
      <t>x</t>
    </r>
    <r>
      <rPr>
        <sz val="10"/>
        <color indexed="18"/>
        <rFont val="Arial"/>
        <family val="0"/>
      </rPr>
      <t xml:space="preserve">) </t>
    </r>
  </si>
  <si>
    <r>
      <t>• If  BA</t>
    </r>
    <r>
      <rPr>
        <vertAlign val="subscript"/>
        <sz val="10"/>
        <color indexed="18"/>
        <rFont val="Arial"/>
        <family val="0"/>
      </rPr>
      <t>x</t>
    </r>
    <r>
      <rPr>
        <sz val="10"/>
        <color indexed="18"/>
        <rFont val="Arial"/>
        <family val="0"/>
      </rPr>
      <t xml:space="preserve"> &lt; </t>
    </r>
    <r>
      <rPr>
        <b/>
        <sz val="10"/>
        <color indexed="18"/>
        <rFont val="Arial"/>
        <family val="0"/>
      </rPr>
      <t>AE</t>
    </r>
    <r>
      <rPr>
        <b/>
        <vertAlign val="subscript"/>
        <sz val="10"/>
        <color indexed="18"/>
        <rFont val="Arial"/>
        <family val="0"/>
      </rPr>
      <t>x</t>
    </r>
    <r>
      <rPr>
        <sz val="10"/>
        <color indexed="18"/>
        <rFont val="Arial"/>
        <family val="0"/>
      </rPr>
      <t xml:space="preserve"> &lt; BE</t>
    </r>
    <r>
      <rPr>
        <vertAlign val="subscript"/>
        <sz val="10"/>
        <color indexed="18"/>
        <rFont val="Arial"/>
        <family val="0"/>
      </rPr>
      <t>x</t>
    </r>
  </si>
  <si>
    <r>
      <t>AA</t>
    </r>
    <r>
      <rPr>
        <b/>
        <vertAlign val="subscript"/>
        <sz val="10"/>
        <color indexed="18"/>
        <rFont val="Arial"/>
        <family val="0"/>
      </rPr>
      <t>x</t>
    </r>
    <r>
      <rPr>
        <sz val="10"/>
        <color indexed="18"/>
        <rFont val="Arial"/>
        <family val="0"/>
      </rPr>
      <t xml:space="preserve"> = BA</t>
    </r>
    <r>
      <rPr>
        <vertAlign val="subscript"/>
        <sz val="10"/>
        <color indexed="18"/>
        <rFont val="Arial"/>
        <family val="0"/>
      </rPr>
      <t>x</t>
    </r>
    <r>
      <rPr>
        <sz val="10"/>
        <color indexed="18"/>
        <rFont val="Arial"/>
        <family val="0"/>
      </rPr>
      <t xml:space="preserve"> </t>
    </r>
  </si>
  <si>
    <r>
      <t>• If  BE</t>
    </r>
    <r>
      <rPr>
        <vertAlign val="subscript"/>
        <sz val="10"/>
        <color indexed="18"/>
        <rFont val="Arial"/>
        <family val="0"/>
      </rPr>
      <t>x</t>
    </r>
    <r>
      <rPr>
        <sz val="10"/>
        <color indexed="18"/>
        <rFont val="Arial"/>
        <family val="0"/>
      </rPr>
      <t xml:space="preserve"> &lt; </t>
    </r>
    <r>
      <rPr>
        <b/>
        <sz val="10"/>
        <color indexed="18"/>
        <rFont val="Arial"/>
        <family val="0"/>
      </rPr>
      <t>AE</t>
    </r>
    <r>
      <rPr>
        <b/>
        <vertAlign val="subscript"/>
        <sz val="10"/>
        <color indexed="18"/>
        <rFont val="Arial"/>
        <family val="0"/>
      </rPr>
      <t>x</t>
    </r>
  </si>
  <si>
    <r>
      <t>AA</t>
    </r>
    <r>
      <rPr>
        <b/>
        <vertAlign val="subscript"/>
        <sz val="10"/>
        <color indexed="18"/>
        <rFont val="Arial"/>
        <family val="0"/>
      </rPr>
      <t>x</t>
    </r>
    <r>
      <rPr>
        <sz val="10"/>
        <color indexed="18"/>
        <rFont val="Arial"/>
        <family val="0"/>
      </rPr>
      <t xml:space="preserve"> = AE</t>
    </r>
    <r>
      <rPr>
        <vertAlign val="subscript"/>
        <sz val="10"/>
        <color indexed="18"/>
        <rFont val="Arial"/>
        <family val="0"/>
      </rPr>
      <t>x</t>
    </r>
    <r>
      <rPr>
        <sz val="10"/>
        <color indexed="18"/>
        <rFont val="Arial"/>
        <family val="0"/>
      </rPr>
      <t xml:space="preserve"> * %Free</t>
    </r>
    <r>
      <rPr>
        <vertAlign val="subscript"/>
        <sz val="10"/>
        <color indexed="18"/>
        <rFont val="Arial"/>
        <family val="0"/>
      </rPr>
      <t>x</t>
    </r>
  </si>
  <si>
    <r>
      <t>Prior to the compliance year</t>
    </r>
    <r>
      <rPr>
        <sz val="10"/>
        <rFont val="Arial"/>
        <family val="2"/>
      </rPr>
      <t>, the Baseline Allocation to be provided to</t>
    </r>
    <r>
      <rPr>
        <sz val="10"/>
        <rFont val="Arial"/>
        <family val="0"/>
      </rPr>
      <t xml:space="preserve"> each facility is calculated as follows:</t>
    </r>
  </si>
  <si>
    <r>
      <t xml:space="preserve"> Baseline Allocation</t>
    </r>
    <r>
      <rPr>
        <b/>
        <vertAlign val="subscript"/>
        <sz val="10"/>
        <color indexed="18"/>
        <rFont val="Arial"/>
        <family val="2"/>
      </rPr>
      <t>x</t>
    </r>
    <r>
      <rPr>
        <b/>
        <sz val="10"/>
        <color indexed="18"/>
        <rFont val="Arial"/>
        <family val="2"/>
      </rPr>
      <t xml:space="preserve"> = BA</t>
    </r>
    <r>
      <rPr>
        <b/>
        <vertAlign val="subscript"/>
        <sz val="10"/>
        <color indexed="18"/>
        <rFont val="Arial"/>
        <family val="2"/>
      </rPr>
      <t>x</t>
    </r>
    <r>
      <rPr>
        <b/>
        <sz val="10"/>
        <color indexed="18"/>
        <rFont val="Arial"/>
        <family val="2"/>
      </rPr>
      <t xml:space="preserve"> = BE</t>
    </r>
    <r>
      <rPr>
        <b/>
        <vertAlign val="subscript"/>
        <sz val="10"/>
        <color indexed="18"/>
        <rFont val="Arial"/>
        <family val="2"/>
      </rPr>
      <t>x</t>
    </r>
    <r>
      <rPr>
        <b/>
        <sz val="10"/>
        <color indexed="18"/>
        <rFont val="Arial"/>
        <family val="2"/>
      </rPr>
      <t xml:space="preserve"> * DF</t>
    </r>
    <r>
      <rPr>
        <b/>
        <vertAlign val="subscript"/>
        <sz val="10"/>
        <color indexed="18"/>
        <rFont val="Arial"/>
        <family val="2"/>
      </rPr>
      <t>x</t>
    </r>
    <r>
      <rPr>
        <b/>
        <sz val="10"/>
        <color indexed="18"/>
        <rFont val="Arial"/>
        <family val="2"/>
      </rPr>
      <t xml:space="preserve"> * FA</t>
    </r>
  </si>
  <si>
    <r>
      <t>Using Solomon EII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(Energy Intensity Index®)  metric as a basis for relative efficiency</t>
    </r>
  </si>
  <si>
    <t xml:space="preserve">•  The adjustment factors in the equation can be set so that the calculation provides 100% free </t>
  </si>
  <si>
    <t xml:space="preserve">•  The technique pivots around the "average EII", which is approximately the EII at the mid-point of </t>
  </si>
  <si>
    <t xml:space="preserve">   allowances to the most efficient facility in the sector.  All other facilities receive less than </t>
  </si>
  <si>
    <t xml:space="preserve">   100% based on their EII value.</t>
  </si>
  <si>
    <t xml:space="preserve">   the sector emissions on an EII rank order basis (EII for each facility weighted using emissions).</t>
  </si>
  <si>
    <r>
      <t xml:space="preserve"> EII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0"/>
      </rPr>
      <t xml:space="preserve"> is a registered trademark of Solomon Associates LLC</t>
    </r>
  </si>
  <si>
    <r>
      <t xml:space="preserve"> Energy Intensity Index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0"/>
      </rPr>
      <t xml:space="preserve"> is a registered trademark of Solomon Associates LLC</t>
    </r>
  </si>
  <si>
    <r>
      <t>After the compliance period</t>
    </r>
    <r>
      <rPr>
        <sz val="10"/>
        <rFont val="Arial"/>
        <family val="2"/>
      </rPr>
      <t>, the actual emissions from each facility are used to determine its</t>
    </r>
  </si>
  <si>
    <t>Proposed by the Western States Petroleum Association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</si>
</sst>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  <numFmt numFmtId="168" formatCode="_(* #,##0_);_(* \(#,##0\);_(* &quot;-&quot;??_);_(@_)"/>
    <numFmt numFmtId="169" formatCode="0.00000"/>
    <numFmt numFmtId="170" formatCode="&quot;  &quot;0&quot;+&quot;"/>
    <numFmt numFmtId="171" formatCode="&quot;$&quot;0.00&quot; / bbl&quot;"/>
    <numFmt numFmtId="172" formatCode="0_);[Red]\(0\)"/>
    <numFmt numFmtId="173" formatCode="0.00000000"/>
    <numFmt numFmtId="174" formatCode="0.0000000"/>
    <numFmt numFmtId="175" formatCode="0.000000"/>
    <numFmt numFmtId="176" formatCode="#,##0.0"/>
    <numFmt numFmtId="177" formatCode="[$-409]mmm\-yy;@"/>
    <numFmt numFmtId="178" formatCode="0.000%"/>
    <numFmt numFmtId="179" formatCode="0.0000%"/>
    <numFmt numFmtId="180" formatCode="0.00000%"/>
    <numFmt numFmtId="181" formatCode="0.000000%"/>
    <numFmt numFmtId="182" formatCode="0.000E+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8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2"/>
      <color indexed="53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.5"/>
      <name val="Arial"/>
      <family val="2"/>
    </font>
    <font>
      <sz val="11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vertAlign val="subscript"/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4.9"/>
      <color indexed="30"/>
      <name val="Arial"/>
      <family val="0"/>
    </font>
    <font>
      <sz val="8.9"/>
      <color indexed="23"/>
      <name val="Arial"/>
      <family val="0"/>
    </font>
    <font>
      <sz val="16"/>
      <color indexed="23"/>
      <name val="Arial"/>
      <family val="0"/>
    </font>
    <font>
      <vertAlign val="subscript"/>
      <sz val="10"/>
      <color indexed="18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b/>
      <sz val="10"/>
      <color indexed="8"/>
      <name val="Arial"/>
      <family val="0"/>
    </font>
    <font>
      <b/>
      <sz val="2"/>
      <color indexed="8"/>
      <name val="Arial"/>
      <family val="0"/>
    </font>
    <font>
      <sz val="8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1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5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 style="medium">
        <color indexed="15"/>
      </right>
      <top>
        <color indexed="63"/>
      </top>
      <bottom style="medium">
        <color indexed="15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>
        <color indexed="63"/>
      </left>
      <right style="thin"/>
      <top style="thin"/>
      <bottom style="thin"/>
    </border>
    <border>
      <left style="medium">
        <color indexed="15"/>
      </left>
      <right>
        <color indexed="63"/>
      </right>
      <top style="medium">
        <color indexed="15"/>
      </top>
      <bottom>
        <color indexed="63"/>
      </bottom>
    </border>
    <border>
      <left>
        <color indexed="63"/>
      </left>
      <right>
        <color indexed="63"/>
      </right>
      <top style="medium">
        <color indexed="15"/>
      </top>
      <bottom>
        <color indexed="63"/>
      </bottom>
    </border>
    <border>
      <left>
        <color indexed="63"/>
      </left>
      <right style="medium">
        <color indexed="15"/>
      </right>
      <top style="medium">
        <color indexed="1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21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7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7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67" fontId="0" fillId="0" borderId="0" xfId="0" applyNumberFormat="1" applyBorder="1" applyAlignment="1" applyProtection="1">
      <alignment horizontal="left" vertical="center"/>
      <protection/>
    </xf>
    <xf numFmtId="167" fontId="0" fillId="0" borderId="11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167" fontId="0" fillId="24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 applyProtection="1">
      <alignment horizontal="center" vertical="center"/>
      <protection/>
    </xf>
    <xf numFmtId="167" fontId="0" fillId="0" borderId="11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 quotePrefix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167" fontId="10" fillId="0" borderId="17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7" fontId="0" fillId="0" borderId="16" xfId="0" applyNumberFormat="1" applyBorder="1" applyAlignment="1" applyProtection="1">
      <alignment horizontal="center" vertical="center"/>
      <protection/>
    </xf>
    <xf numFmtId="164" fontId="1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167" fontId="0" fillId="0" borderId="0" xfId="0" applyNumberFormat="1" applyBorder="1" applyAlignment="1" applyProtection="1" quotePrefix="1">
      <alignment horizontal="left" vertical="center"/>
      <protection/>
    </xf>
    <xf numFmtId="2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vertical="center"/>
      <protection/>
    </xf>
    <xf numFmtId="167" fontId="0" fillId="0" borderId="19" xfId="0" applyNumberForma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19" xfId="0" applyBorder="1" applyAlignment="1" applyProtection="1" quotePrefix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165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 quotePrefix="1">
      <alignment vertical="center"/>
      <protection/>
    </xf>
    <xf numFmtId="167" fontId="0" fillId="0" borderId="0" xfId="0" applyNumberFormat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167" fontId="0" fillId="0" borderId="22" xfId="0" applyNumberFormat="1" applyFont="1" applyBorder="1" applyAlignment="1" applyProtection="1">
      <alignment horizontal="center" vertical="center"/>
      <protection/>
    </xf>
    <xf numFmtId="167" fontId="0" fillId="0" borderId="23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6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166" fontId="9" fillId="24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 quotePrefix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/>
    </xf>
    <xf numFmtId="182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24" borderId="24" xfId="0" applyFill="1" applyBorder="1" applyAlignment="1" applyProtection="1">
      <alignment vertical="center"/>
      <protection locked="0"/>
    </xf>
    <xf numFmtId="3" fontId="9" fillId="24" borderId="25" xfId="0" applyNumberFormat="1" applyFont="1" applyFill="1" applyBorder="1" applyAlignment="1" applyProtection="1">
      <alignment horizontal="center" vertical="center"/>
      <protection locked="0"/>
    </xf>
    <xf numFmtId="164" fontId="9" fillId="24" borderId="25" xfId="0" applyNumberFormat="1" applyFont="1" applyFill="1" applyBorder="1" applyAlignment="1" applyProtection="1">
      <alignment horizontal="center" vertical="center"/>
      <protection locked="0"/>
    </xf>
    <xf numFmtId="3" fontId="0" fillId="0" borderId="25" xfId="0" applyNumberFormat="1" applyFont="1" applyBorder="1" applyAlignment="1" applyProtection="1">
      <alignment horizontal="center" vertical="center" wrapText="1"/>
      <protection/>
    </xf>
    <xf numFmtId="165" fontId="0" fillId="0" borderId="25" xfId="0" applyNumberFormat="1" applyFont="1" applyBorder="1" applyAlignment="1" applyProtection="1">
      <alignment horizontal="center" vertical="center" wrapText="1"/>
      <protection/>
    </xf>
    <xf numFmtId="166" fontId="0" fillId="22" borderId="25" xfId="0" applyNumberFormat="1" applyFont="1" applyFill="1" applyBorder="1" applyAlignment="1" applyProtection="1">
      <alignment horizontal="center" vertical="center" wrapText="1"/>
      <protection/>
    </xf>
    <xf numFmtId="3" fontId="14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wrapText="1"/>
    </xf>
    <xf numFmtId="9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0" fontId="0" fillId="24" borderId="27" xfId="0" applyFill="1" applyBorder="1" applyAlignment="1" applyProtection="1">
      <alignment vertical="center"/>
      <protection locked="0"/>
    </xf>
    <xf numFmtId="3" fontId="9" fillId="24" borderId="17" xfId="0" applyNumberFormat="1" applyFont="1" applyFill="1" applyBorder="1" applyAlignment="1" applyProtection="1">
      <alignment horizontal="center" vertical="center"/>
      <protection locked="0"/>
    </xf>
    <xf numFmtId="164" fontId="9" fillId="24" borderId="17" xfId="0" applyNumberFormat="1" applyFont="1" applyFill="1" applyBorder="1" applyAlignment="1" applyProtection="1">
      <alignment horizontal="center" vertical="center"/>
      <protection locked="0"/>
    </xf>
    <xf numFmtId="3" fontId="0" fillId="0" borderId="17" xfId="0" applyNumberFormat="1" applyFont="1" applyBorder="1" applyAlignment="1" applyProtection="1">
      <alignment horizontal="center" vertical="center" wrapText="1"/>
      <protection/>
    </xf>
    <xf numFmtId="165" fontId="0" fillId="0" borderId="17" xfId="0" applyNumberFormat="1" applyFont="1" applyBorder="1" applyAlignment="1" applyProtection="1">
      <alignment horizontal="center" vertical="center" wrapText="1"/>
      <protection/>
    </xf>
    <xf numFmtId="166" fontId="0" fillId="0" borderId="17" xfId="0" applyNumberFormat="1" applyFont="1" applyBorder="1" applyAlignment="1" applyProtection="1">
      <alignment horizontal="center" vertical="center" wrapText="1"/>
      <protection/>
    </xf>
    <xf numFmtId="3" fontId="14" fillId="0" borderId="2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3" fontId="9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3" fontId="14" fillId="0" borderId="0" xfId="0" applyNumberFormat="1" applyFont="1" applyFill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>
      <alignment horizontal="center"/>
    </xf>
    <xf numFmtId="3" fontId="15" fillId="0" borderId="0" xfId="0" applyNumberFormat="1" applyFont="1" applyAlignment="1" applyProtection="1">
      <alignment horizontal="center" vertical="center"/>
      <protection/>
    </xf>
    <xf numFmtId="167" fontId="15" fillId="0" borderId="0" xfId="0" applyNumberFormat="1" applyFont="1" applyAlignment="1" applyProtection="1">
      <alignment horizontal="center" vertical="center"/>
      <protection/>
    </xf>
    <xf numFmtId="182" fontId="0" fillId="0" borderId="0" xfId="0" applyNumberForma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167" fontId="6" fillId="0" borderId="0" xfId="0" applyNumberFormat="1" applyFont="1" applyAlignment="1" applyProtection="1">
      <alignment horizontal="center" vertical="center"/>
      <protection/>
    </xf>
    <xf numFmtId="3" fontId="17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182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 quotePrefix="1">
      <alignment/>
      <protection/>
    </xf>
    <xf numFmtId="3" fontId="9" fillId="0" borderId="0" xfId="0" applyNumberFormat="1" applyFont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16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29" xfId="0" applyBorder="1" applyAlignment="1" applyProtection="1">
      <alignment vertical="center"/>
      <protection/>
    </xf>
    <xf numFmtId="167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0" fillId="4" borderId="30" xfId="0" applyFill="1" applyBorder="1" applyAlignment="1" applyProtection="1">
      <alignment horizontal="center" vertical="center" wrapText="1"/>
      <protection/>
    </xf>
    <xf numFmtId="0" fontId="0" fillId="4" borderId="31" xfId="0" applyFill="1" applyBorder="1" applyAlignment="1" applyProtection="1">
      <alignment horizontal="center" vertical="center" wrapText="1"/>
      <protection/>
    </xf>
    <xf numFmtId="0" fontId="0" fillId="4" borderId="32" xfId="0" applyFill="1" applyBorder="1" applyAlignment="1" applyProtection="1">
      <alignment horizontal="center" vertical="center"/>
      <protection locked="0"/>
    </xf>
    <xf numFmtId="0" fontId="0" fillId="4" borderId="32" xfId="0" applyFill="1" applyBorder="1" applyAlignment="1" applyProtection="1">
      <alignment vertical="center"/>
      <protection/>
    </xf>
    <xf numFmtId="3" fontId="0" fillId="4" borderId="24" xfId="0" applyNumberFormat="1" applyFill="1" applyBorder="1" applyAlignment="1" applyProtection="1">
      <alignment horizontal="center" vertical="center"/>
      <protection/>
    </xf>
    <xf numFmtId="3" fontId="0" fillId="0" borderId="25" xfId="0" applyNumberFormat="1" applyFill="1" applyBorder="1" applyAlignment="1">
      <alignment horizontal="center"/>
    </xf>
    <xf numFmtId="3" fontId="0" fillId="4" borderId="27" xfId="0" applyNumberFormat="1" applyFill="1" applyBorder="1" applyAlignment="1" applyProtection="1">
      <alignment horizontal="center" vertical="center"/>
      <protection/>
    </xf>
    <xf numFmtId="3" fontId="0" fillId="0" borderId="17" xfId="0" applyNumberFormat="1" applyFill="1" applyBorder="1" applyAlignment="1">
      <alignment horizontal="center"/>
    </xf>
    <xf numFmtId="3" fontId="0" fillId="4" borderId="27" xfId="0" applyNumberFormat="1" applyFill="1" applyBorder="1" applyAlignment="1" applyProtection="1">
      <alignment horizontal="center" vertical="center"/>
      <protection locked="0"/>
    </xf>
    <xf numFmtId="3" fontId="0" fillId="4" borderId="27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164" fontId="9" fillId="0" borderId="31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 applyProtection="1">
      <alignment horizontal="center" vertical="center"/>
      <protection/>
    </xf>
    <xf numFmtId="0" fontId="9" fillId="4" borderId="33" xfId="0" applyFont="1" applyFill="1" applyBorder="1" applyAlignment="1" applyProtection="1" quotePrefix="1">
      <alignment vertical="center"/>
      <protection locked="0"/>
    </xf>
    <xf numFmtId="166" fontId="0" fillId="0" borderId="0" xfId="0" applyNumberFormat="1" applyAlignment="1" applyProtection="1">
      <alignment vertical="center"/>
      <protection/>
    </xf>
    <xf numFmtId="3" fontId="0" fillId="4" borderId="30" xfId="0" applyNumberFormat="1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167" fontId="0" fillId="24" borderId="0" xfId="0" applyNumberFormat="1" applyFont="1" applyFill="1" applyBorder="1" applyAlignment="1" applyProtection="1">
      <alignment horizontal="left" vertical="center"/>
      <protection/>
    </xf>
    <xf numFmtId="167" fontId="0" fillId="24" borderId="0" xfId="0" applyNumberForma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vertical="center"/>
      <protection/>
    </xf>
    <xf numFmtId="167" fontId="0" fillId="0" borderId="35" xfId="0" applyNumberFormat="1" applyFont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vertical="center"/>
      <protection/>
    </xf>
    <xf numFmtId="167" fontId="0" fillId="4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166" fontId="9" fillId="0" borderId="0" xfId="0" applyNumberFormat="1" applyFont="1" applyFill="1" applyBorder="1" applyAlignment="1" applyProtection="1">
      <alignment horizontal="center" vertical="center"/>
      <protection locked="0"/>
    </xf>
    <xf numFmtId="167" fontId="0" fillId="24" borderId="32" xfId="0" applyNumberFormat="1" applyFill="1" applyBorder="1" applyAlignment="1" applyProtection="1">
      <alignment horizontal="left" vertical="center"/>
      <protection/>
    </xf>
    <xf numFmtId="167" fontId="0" fillId="24" borderId="32" xfId="0" applyNumberFormat="1" applyFill="1" applyBorder="1" applyAlignment="1" applyProtection="1">
      <alignment horizontal="center" vertical="center"/>
      <protection/>
    </xf>
    <xf numFmtId="0" fontId="0" fillId="24" borderId="32" xfId="0" applyFill="1" applyBorder="1" applyAlignment="1" applyProtection="1">
      <alignment vertical="center"/>
      <protection/>
    </xf>
    <xf numFmtId="167" fontId="0" fillId="24" borderId="36" xfId="0" applyNumberFormat="1" applyFill="1" applyBorder="1" applyAlignment="1" applyProtection="1">
      <alignment horizontal="center" vertical="center"/>
      <protection/>
    </xf>
    <xf numFmtId="0" fontId="0" fillId="24" borderId="37" xfId="0" applyFill="1" applyBorder="1" applyAlignment="1" applyProtection="1">
      <alignment vertical="center"/>
      <protection/>
    </xf>
    <xf numFmtId="0" fontId="0" fillId="24" borderId="38" xfId="0" applyFill="1" applyBorder="1" applyAlignment="1" applyProtection="1">
      <alignment horizontal="center" vertical="center" wrapText="1"/>
      <protection/>
    </xf>
    <xf numFmtId="0" fontId="14" fillId="24" borderId="39" xfId="0" applyFont="1" applyFill="1" applyBorder="1" applyAlignment="1" applyProtection="1">
      <alignment horizontal="center" vertical="center" wrapText="1"/>
      <protection/>
    </xf>
    <xf numFmtId="0" fontId="9" fillId="24" borderId="33" xfId="0" applyFont="1" applyFill="1" applyBorder="1" applyAlignment="1" applyProtection="1">
      <alignment vertical="center"/>
      <protection/>
    </xf>
    <xf numFmtId="167" fontId="0" fillId="24" borderId="11" xfId="0" applyNumberForma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19" fillId="4" borderId="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 locked="0"/>
    </xf>
    <xf numFmtId="167" fontId="3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4" fillId="4" borderId="40" xfId="0" applyFont="1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 locked="0"/>
    </xf>
    <xf numFmtId="3" fontId="14" fillId="0" borderId="26" xfId="0" applyNumberFormat="1" applyFont="1" applyFill="1" applyBorder="1" applyAlignment="1">
      <alignment horizontal="center" wrapText="1"/>
    </xf>
    <xf numFmtId="3" fontId="14" fillId="0" borderId="28" xfId="0" applyNumberFormat="1" applyFont="1" applyFill="1" applyBorder="1" applyAlignment="1">
      <alignment horizontal="center" wrapText="1"/>
    </xf>
    <xf numFmtId="3" fontId="14" fillId="0" borderId="28" xfId="0" applyNumberFormat="1" applyFont="1" applyBorder="1" applyAlignment="1" applyProtection="1">
      <alignment horizontal="center" vertical="center"/>
      <protection locked="0"/>
    </xf>
    <xf numFmtId="3" fontId="14" fillId="0" borderId="41" xfId="0" applyNumberFormat="1" applyFont="1" applyFill="1" applyBorder="1" applyAlignment="1" applyProtection="1">
      <alignment horizontal="center" vertical="center"/>
      <protection/>
    </xf>
    <xf numFmtId="0" fontId="0" fillId="24" borderId="30" xfId="0" applyFill="1" applyBorder="1" applyAlignment="1" applyProtection="1">
      <alignment vertical="center"/>
      <protection locked="0"/>
    </xf>
    <xf numFmtId="3" fontId="9" fillId="24" borderId="31" xfId="0" applyNumberFormat="1" applyFont="1" applyFill="1" applyBorder="1" applyAlignment="1" applyProtection="1">
      <alignment horizontal="center" vertical="center"/>
      <protection locked="0"/>
    </xf>
    <xf numFmtId="164" fontId="9" fillId="24" borderId="31" xfId="0" applyNumberFormat="1" applyFont="1" applyFill="1" applyBorder="1" applyAlignment="1" applyProtection="1">
      <alignment horizontal="center" vertical="center"/>
      <protection locked="0"/>
    </xf>
    <xf numFmtId="3" fontId="0" fillId="0" borderId="31" xfId="0" applyNumberFormat="1" applyFont="1" applyBorder="1" applyAlignment="1" applyProtection="1">
      <alignment horizontal="center" vertical="center" wrapText="1"/>
      <protection/>
    </xf>
    <xf numFmtId="165" fontId="0" fillId="0" borderId="31" xfId="0" applyNumberFormat="1" applyFont="1" applyBorder="1" applyAlignment="1" applyProtection="1">
      <alignment horizontal="center" vertical="center" wrapText="1"/>
      <protection/>
    </xf>
    <xf numFmtId="166" fontId="0" fillId="0" borderId="31" xfId="0" applyNumberFormat="1" applyFont="1" applyBorder="1" applyAlignment="1" applyProtection="1">
      <alignment horizontal="center" vertical="center" wrapText="1"/>
      <protection/>
    </xf>
    <xf numFmtId="3" fontId="14" fillId="0" borderId="4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167" fontId="40" fillId="0" borderId="42" xfId="0" applyNumberFormat="1" applyFont="1" applyBorder="1" applyAlignment="1">
      <alignment horizontal="left" vertical="center"/>
    </xf>
    <xf numFmtId="167" fontId="9" fillId="0" borderId="43" xfId="0" applyNumberFormat="1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46" fillId="0" borderId="0" xfId="0" applyFont="1" applyAlignment="1">
      <alignment/>
    </xf>
    <xf numFmtId="0" fontId="0" fillId="0" borderId="0" xfId="0" applyAlignment="1">
      <alignment vertical="top"/>
    </xf>
    <xf numFmtId="165" fontId="9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center" vertical="top"/>
    </xf>
    <xf numFmtId="167" fontId="0" fillId="0" borderId="0" xfId="0" applyNumberFormat="1" applyBorder="1" applyAlignment="1">
      <alignment horizontal="center" vertical="top"/>
    </xf>
    <xf numFmtId="167" fontId="0" fillId="0" borderId="0" xfId="0" applyNumberFormat="1" applyBorder="1" applyAlignment="1">
      <alignment horizontal="center"/>
    </xf>
    <xf numFmtId="167" fontId="9" fillId="0" borderId="0" xfId="0" applyNumberFormat="1" applyFont="1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44" xfId="0" applyFont="1" applyBorder="1" applyAlignment="1">
      <alignment/>
    </xf>
    <xf numFmtId="167" fontId="0" fillId="0" borderId="45" xfId="0" applyNumberFormat="1" applyBorder="1" applyAlignment="1">
      <alignment horizontal="left"/>
    </xf>
    <xf numFmtId="167" fontId="0" fillId="0" borderId="45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7" fontId="0" fillId="0" borderId="47" xfId="0" applyNumberFormat="1" applyBorder="1" applyAlignment="1" quotePrefix="1">
      <alignment horizontal="left" vertical="top"/>
    </xf>
    <xf numFmtId="0" fontId="0" fillId="0" borderId="48" xfId="0" applyBorder="1" applyAlignment="1">
      <alignment vertical="top"/>
    </xf>
    <xf numFmtId="167" fontId="0" fillId="0" borderId="47" xfId="0" applyNumberFormat="1" applyBorder="1" applyAlignment="1" quotePrefix="1">
      <alignment horizontal="left"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167" fontId="0" fillId="0" borderId="47" xfId="0" applyNumberFormat="1" applyBorder="1" applyAlignment="1">
      <alignment horizontal="left"/>
    </xf>
    <xf numFmtId="0" fontId="0" fillId="0" borderId="47" xfId="0" applyBorder="1" applyAlignment="1" quotePrefix="1">
      <alignment/>
    </xf>
    <xf numFmtId="0" fontId="0" fillId="0" borderId="47" xfId="0" applyFont="1" applyFill="1" applyBorder="1" applyAlignment="1" quotePrefix="1">
      <alignment horizontal="left"/>
    </xf>
    <xf numFmtId="167" fontId="40" fillId="0" borderId="0" xfId="0" applyNumberFormat="1" applyFont="1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0" xfId="0" applyBorder="1" applyAlignment="1">
      <alignment vertical="center"/>
    </xf>
    <xf numFmtId="0" fontId="9" fillId="0" borderId="49" xfId="0" applyFont="1" applyBorder="1" applyAlignment="1">
      <alignment/>
    </xf>
    <xf numFmtId="167" fontId="0" fillId="0" borderId="0" xfId="0" applyNumberFormat="1" applyBorder="1" applyAlignment="1">
      <alignment horizontal="right"/>
    </xf>
    <xf numFmtId="0" fontId="9" fillId="0" borderId="0" xfId="0" applyFont="1" applyBorder="1" applyAlignment="1" quotePrefix="1">
      <alignment/>
    </xf>
    <xf numFmtId="0" fontId="0" fillId="0" borderId="50" xfId="0" applyBorder="1" applyAlignment="1">
      <alignment/>
    </xf>
    <xf numFmtId="0" fontId="9" fillId="0" borderId="49" xfId="0" applyFont="1" applyBorder="1" applyAlignment="1">
      <alignment vertical="center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left" vertical="center"/>
    </xf>
    <xf numFmtId="167" fontId="0" fillId="0" borderId="0" xfId="0" applyNumberFormat="1" applyBorder="1" applyAlignment="1">
      <alignment horizontal="left"/>
    </xf>
    <xf numFmtId="167" fontId="9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0" xfId="0" applyFill="1" applyBorder="1" applyAlignment="1">
      <alignment/>
    </xf>
    <xf numFmtId="167" fontId="9" fillId="0" borderId="0" xfId="0" applyNumberFormat="1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Border="1" applyAlignment="1">
      <alignment horizontal="left" vertical="top"/>
    </xf>
    <xf numFmtId="167" fontId="9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49" xfId="0" applyBorder="1" applyAlignment="1" quotePrefix="1">
      <alignment vertical="center"/>
    </xf>
    <xf numFmtId="0" fontId="0" fillId="0" borderId="0" xfId="0" applyBorder="1" applyAlignment="1" quotePrefix="1">
      <alignment vertical="center"/>
    </xf>
    <xf numFmtId="0" fontId="0" fillId="0" borderId="51" xfId="0" applyBorder="1" applyAlignment="1" quotePrefix="1">
      <alignment vertical="center"/>
    </xf>
    <xf numFmtId="167" fontId="40" fillId="0" borderId="52" xfId="0" applyNumberFormat="1" applyFont="1" applyBorder="1" applyAlignment="1">
      <alignment horizontal="left" vertical="center"/>
    </xf>
    <xf numFmtId="167" fontId="9" fillId="0" borderId="52" xfId="0" applyNumberFormat="1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 quotePrefix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165" fontId="41" fillId="0" borderId="0" xfId="0" applyNumberFormat="1" applyFont="1" applyBorder="1" applyAlignment="1">
      <alignment horizontal="left"/>
    </xf>
    <xf numFmtId="165" fontId="41" fillId="0" borderId="0" xfId="0" applyNumberFormat="1" applyFont="1" applyBorder="1" applyAlignment="1">
      <alignment horizontal="center"/>
    </xf>
    <xf numFmtId="165" fontId="40" fillId="0" borderId="0" xfId="0" applyNumberFormat="1" applyFont="1" applyBorder="1" applyAlignment="1">
      <alignment horizontal="left"/>
    </xf>
    <xf numFmtId="0" fontId="0" fillId="0" borderId="54" xfId="0" applyFont="1" applyFill="1" applyBorder="1" applyAlignment="1">
      <alignment horizontal="center" vertical="center"/>
    </xf>
    <xf numFmtId="165" fontId="0" fillId="0" borderId="55" xfId="0" applyNumberFormat="1" applyFont="1" applyBorder="1" applyAlignment="1">
      <alignment horizontal="center" vertical="center"/>
    </xf>
    <xf numFmtId="165" fontId="41" fillId="0" borderId="55" xfId="0" applyNumberFormat="1" applyFont="1" applyBorder="1" applyAlignment="1">
      <alignment horizontal="left" vertical="center"/>
    </xf>
    <xf numFmtId="165" fontId="41" fillId="0" borderId="55" xfId="0" applyNumberFormat="1" applyFont="1" applyBorder="1" applyAlignment="1">
      <alignment horizontal="center" vertical="center"/>
    </xf>
    <xf numFmtId="165" fontId="40" fillId="0" borderId="55" xfId="0" applyNumberFormat="1" applyFont="1" applyBorder="1" applyAlignment="1">
      <alignment horizontal="left" vertical="center"/>
    </xf>
    <xf numFmtId="0" fontId="0" fillId="0" borderId="56" xfId="0" applyBorder="1" applyAlignment="1">
      <alignment vertical="center"/>
    </xf>
    <xf numFmtId="167" fontId="40" fillId="0" borderId="0" xfId="0" applyNumberFormat="1" applyFont="1" applyBorder="1" applyAlignment="1" quotePrefix="1">
      <alignment horizontal="left"/>
    </xf>
    <xf numFmtId="167" fontId="40" fillId="0" borderId="0" xfId="0" applyNumberFormat="1" applyFont="1" applyBorder="1" applyAlignment="1">
      <alignment horizontal="center"/>
    </xf>
    <xf numFmtId="165" fontId="40" fillId="0" borderId="0" xfId="0" applyNumberFormat="1" applyFont="1" applyBorder="1" applyAlignment="1">
      <alignment horizontal="center"/>
    </xf>
    <xf numFmtId="165" fontId="40" fillId="0" borderId="0" xfId="0" applyNumberFormat="1" applyFont="1" applyBorder="1" applyAlignment="1">
      <alignment horizontal="left"/>
    </xf>
    <xf numFmtId="0" fontId="6" fillId="0" borderId="49" xfId="0" applyFont="1" applyBorder="1" applyAlignment="1">
      <alignment vertical="top"/>
    </xf>
    <xf numFmtId="0" fontId="0" fillId="0" borderId="57" xfId="0" applyBorder="1" applyAlignment="1">
      <alignment vertical="center"/>
    </xf>
    <xf numFmtId="0" fontId="0" fillId="0" borderId="49" xfId="0" applyBorder="1" applyAlignment="1">
      <alignment vertical="top"/>
    </xf>
    <xf numFmtId="0" fontId="44" fillId="0" borderId="47" xfId="0" applyFont="1" applyBorder="1" applyAlignment="1">
      <alignment vertical="top"/>
    </xf>
    <xf numFmtId="0" fontId="45" fillId="0" borderId="47" xfId="0" applyFont="1" applyBorder="1" applyAlignment="1">
      <alignment/>
    </xf>
    <xf numFmtId="0" fontId="44" fillId="0" borderId="47" xfId="0" applyFont="1" applyBorder="1" applyAlignment="1">
      <alignment/>
    </xf>
    <xf numFmtId="0" fontId="0" fillId="0" borderId="47" xfId="0" applyBorder="1" applyAlignment="1">
      <alignment vertical="center"/>
    </xf>
    <xf numFmtId="167" fontId="4" fillId="0" borderId="0" xfId="0" applyNumberFormat="1" applyFont="1" applyBorder="1" applyAlignment="1" applyProtection="1">
      <alignment horizontal="center" vertical="center"/>
      <protection/>
    </xf>
    <xf numFmtId="167" fontId="4" fillId="0" borderId="10" xfId="0" applyNumberFormat="1" applyFont="1" applyBorder="1" applyAlignment="1" applyProtection="1">
      <alignment horizontal="center" vertical="center"/>
      <protection/>
    </xf>
    <xf numFmtId="167" fontId="4" fillId="0" borderId="11" xfId="0" applyNumberFormat="1" applyFont="1" applyBorder="1" applyAlignment="1" applyProtection="1">
      <alignment horizontal="center" vertical="center"/>
      <protection/>
    </xf>
    <xf numFmtId="167" fontId="40" fillId="0" borderId="0" xfId="0" applyNumberFormat="1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0" xfId="0" applyAlignment="1">
      <alignment wrapText="1"/>
    </xf>
    <xf numFmtId="167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>
      <alignment wrapText="1"/>
    </xf>
    <xf numFmtId="167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167" fontId="3" fillId="0" borderId="34" xfId="0" applyNumberFormat="1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5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1" xfId="0" applyFont="1" applyBorder="1" applyAlignment="1">
      <alignment vertical="center"/>
    </xf>
    <xf numFmtId="167" fontId="4" fillId="0" borderId="10" xfId="0" applyNumberFormat="1" applyFont="1" applyBorder="1" applyAlignment="1" applyProtection="1">
      <alignment horizontal="center" vertical="center"/>
      <protection/>
    </xf>
    <xf numFmtId="167" fontId="4" fillId="0" borderId="1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Potential GHG Emissions Allocation Methods
Distribution of 318160000% Free Allocations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'[1]Calculation'!$E$35:$I$35</c:f>
              <c:numCache>
                <c:ptCount val="1"/>
                <c:pt idx="0">
                  <c:v>91</c:v>
                </c:pt>
              </c:numCache>
            </c:numRef>
          </c:cat>
          <c:val>
            <c:numRef>
              <c:f>'[1]Calculation'!#REF!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Historical Emissions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'[1]Calculation'!$E$35:$I$35</c:f>
              <c:numCache>
                <c:ptCount val="1"/>
                <c:pt idx="0">
                  <c:v>91</c:v>
                </c:pt>
              </c:numCache>
            </c:numRef>
          </c:cat>
          <c:val>
            <c:numRef>
              <c:f>'[1]Calculation'!#REF!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EII Tempered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'[1]Calculation'!$E$35:$I$35</c:f>
              <c:numCache>
                <c:ptCount val="1"/>
                <c:pt idx="0">
                  <c:v>91</c:v>
                </c:pt>
              </c:numCache>
            </c:numRef>
          </c:cat>
          <c:val>
            <c:numRef>
              <c:f>'[1]Calculation'!#REF!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EII Tempered - Top 3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'[1]Calculation'!#REF!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283777"/>
        <c:axId val="40118538"/>
      </c:lineChart>
      <c:catAx>
        <c:axId val="34283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EII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18538"/>
        <c:crossesAt val="0.7"/>
        <c:auto val="1"/>
        <c:lblOffset val="100"/>
        <c:tickLblSkip val="1"/>
        <c:noMultiLvlLbl val="0"/>
      </c:catAx>
      <c:valAx>
        <c:axId val="40118538"/>
        <c:scaling>
          <c:orientation val="minMax"/>
          <c:max val="1.05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Free Allocations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83777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Potential GHG Emissions Allocation Methods
Percent of Sector Reductions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Historical Emissions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'[1]Calculation'!#REF!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'[1]Calculation'!#REF!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EII Tempered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'[1]Calculation'!#REF!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'[1]Calculation'!#REF!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EII Tempered - Top 3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'[1]Calculation'!#REF!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'[1]Calculation'!#REF!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5522523"/>
        <c:axId val="28376116"/>
      </c:lineChart>
      <c:catAx>
        <c:axId val="25522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Refinery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6116"/>
        <c:crosses val="autoZero"/>
        <c:auto val="1"/>
        <c:lblOffset val="100"/>
        <c:tickLblSkip val="1"/>
        <c:noMultiLvlLbl val="0"/>
      </c:catAx>
      <c:valAx>
        <c:axId val="283761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Sector Reductions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225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Potential GHG Emissions Allocation Methods
Emissions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'[1]Calculation'!#REF!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'[1]Calculation'!#REF!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Historical Emissions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'[1]Calculation'!#REF!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'[1]Calculation'!#REF!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EII Tempered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'[1]Calculation'!#REF!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'[1]Calculation'!$I$35:$T$35</c:f>
              <c:numCache>
                <c:ptCount val="12"/>
                <c:pt idx="0">
                  <c:v>2499999.9999999995</c:v>
                </c:pt>
                <c:pt idx="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EII Tempered - Top 3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'[1]Calculation'!#REF!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'[1]Calculation'!#REF!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4058453"/>
        <c:axId val="16764030"/>
      </c:lineChart>
      <c:catAx>
        <c:axId val="54058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Refinery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4030"/>
        <c:crosses val="autoZero"/>
        <c:auto val="1"/>
        <c:lblOffset val="100"/>
        <c:tickLblSkip val="1"/>
        <c:noMultiLvlLbl val="0"/>
      </c:catAx>
      <c:valAx>
        <c:axId val="16764030"/>
        <c:scaling>
          <c:orientation val="minMax"/>
          <c:min val="0.8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Emissions, CO2e Tonnes/yr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584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Free Allowances</a:t>
            </a:r>
          </a:p>
        </c:rich>
      </c:tx>
      <c:layout>
        <c:manualLayout>
          <c:xMode val="factor"/>
          <c:yMode val="factor"/>
          <c:x val="-0.010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5"/>
          <c:w val="1"/>
          <c:h val="0.85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'[1]Calculation'!$H$35:$H$55</c:f>
              <c:numCache>
                <c:ptCount val="21"/>
                <c:pt idx="0">
                  <c:v>0.9999999999999999</c:v>
                </c:pt>
                <c:pt idx="1">
                  <c:v>0.9963667571840132</c:v>
                </c:pt>
                <c:pt idx="2">
                  <c:v>0.9928116486221338</c:v>
                </c:pt>
                <c:pt idx="3">
                  <c:v>0.9893321806679537</c:v>
                </c:pt>
                <c:pt idx="4">
                  <c:v>0.9859259646707038</c:v>
                </c:pt>
                <c:pt idx="5">
                  <c:v>0.9825907115067298</c:v>
                </c:pt>
                <c:pt idx="6">
                  <c:v>0.9793242264492297</c:v>
                </c:pt>
                <c:pt idx="7">
                  <c:v>0.9761244043520866</c:v>
                </c:pt>
                <c:pt idx="8">
                  <c:v>0.972989225125593</c:v>
                </c:pt>
                <c:pt idx="9">
                  <c:v>0.9699167494836294</c:v>
                </c:pt>
                <c:pt idx="10">
                  <c:v>0.9669051149434866</c:v>
                </c:pt>
                <c:pt idx="11">
                  <c:v>0.9639525320609937</c:v>
                </c:pt>
                <c:pt idx="12">
                  <c:v>0.961057280884957</c:v>
                </c:pt>
                <c:pt idx="13">
                  <c:v>0.9582177076161517</c:v>
                </c:pt>
                <c:pt idx="14">
                  <c:v>0.9554322214572286</c:v>
                </c:pt>
                <c:pt idx="15">
                  <c:v>0.9526992916409265</c:v>
                </c:pt>
                <c:pt idx="16">
                  <c:v>0.9500174446249292</c:v>
                </c:pt>
                <c:pt idx="17">
                  <c:v>0.9473852614425615</c:v>
                </c:pt>
                <c:pt idx="18">
                  <c:v>0.9448013751993197</c:v>
                </c:pt>
                <c:pt idx="19">
                  <c:v>0.942264468705955</c:v>
                </c:pt>
                <c:pt idx="20">
                  <c:v>0.942264468705955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'[1]Calculation'!$W$35:$W$55</c:f>
              <c:numCache>
                <c:ptCount val="21"/>
                <c:pt idx="0">
                  <c:v>0.97</c:v>
                </c:pt>
                <c:pt idx="1">
                  <c:v>0.97</c:v>
                </c:pt>
                <c:pt idx="2">
                  <c:v>0.97</c:v>
                </c:pt>
                <c:pt idx="3">
                  <c:v>0.97</c:v>
                </c:pt>
                <c:pt idx="4">
                  <c:v>0.97</c:v>
                </c:pt>
                <c:pt idx="5">
                  <c:v>0.97</c:v>
                </c:pt>
                <c:pt idx="6">
                  <c:v>0.97</c:v>
                </c:pt>
                <c:pt idx="7">
                  <c:v>0.97</c:v>
                </c:pt>
                <c:pt idx="8">
                  <c:v>0.97</c:v>
                </c:pt>
                <c:pt idx="9">
                  <c:v>0.97</c:v>
                </c:pt>
                <c:pt idx="10">
                  <c:v>0.97</c:v>
                </c:pt>
                <c:pt idx="11">
                  <c:v>0.97</c:v>
                </c:pt>
                <c:pt idx="12">
                  <c:v>0.97</c:v>
                </c:pt>
                <c:pt idx="13">
                  <c:v>0.97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0.97</c:v>
                </c:pt>
                <c:pt idx="18">
                  <c:v>0.97</c:v>
                </c:pt>
                <c:pt idx="19">
                  <c:v>0.97</c:v>
                </c:pt>
                <c:pt idx="20">
                  <c:v>0.97</c:v>
                </c:pt>
              </c:numCache>
            </c:numRef>
          </c:val>
          <c:smooth val="0"/>
        </c:ser>
        <c:marker val="1"/>
        <c:axId val="16658543"/>
        <c:axId val="15709160"/>
      </c:lineChart>
      <c:catAx>
        <c:axId val="16658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Refinery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09160"/>
        <c:crosses val="autoZero"/>
        <c:auto val="1"/>
        <c:lblOffset val="100"/>
        <c:tickLblSkip val="2"/>
        <c:noMultiLvlLbl val="0"/>
      </c:catAx>
      <c:valAx>
        <c:axId val="15709160"/>
        <c:scaling>
          <c:orientation val="minMax"/>
          <c:max val="1"/>
          <c:min val="0.9"/>
        </c:scaling>
        <c:axPos val="l"/>
        <c:majorGridlines>
          <c:spPr>
            <a:ln w="12700">
              <a:solidFill>
                <a:srgbClr val="C0C0C0"/>
              </a:solidFill>
              <a:prstDash val="dash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854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72</xdr:row>
      <xdr:rowOff>0</xdr:rowOff>
    </xdr:from>
    <xdr:to>
      <xdr:col>12</xdr:col>
      <xdr:colOff>514350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352425" y="13525500"/>
        <a:ext cx="8153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0</xdr:colOff>
      <xdr:row>72</xdr:row>
      <xdr:rowOff>0</xdr:rowOff>
    </xdr:from>
    <xdr:to>
      <xdr:col>12</xdr:col>
      <xdr:colOff>523875</xdr:colOff>
      <xdr:row>72</xdr:row>
      <xdr:rowOff>0</xdr:rowOff>
    </xdr:to>
    <xdr:graphicFrame>
      <xdr:nvGraphicFramePr>
        <xdr:cNvPr id="2" name="Chart 3"/>
        <xdr:cNvGraphicFramePr/>
      </xdr:nvGraphicFramePr>
      <xdr:xfrm>
        <a:off x="352425" y="13525500"/>
        <a:ext cx="8162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72</xdr:row>
      <xdr:rowOff>0</xdr:rowOff>
    </xdr:from>
    <xdr:to>
      <xdr:col>12</xdr:col>
      <xdr:colOff>523875</xdr:colOff>
      <xdr:row>72</xdr:row>
      <xdr:rowOff>0</xdr:rowOff>
    </xdr:to>
    <xdr:graphicFrame>
      <xdr:nvGraphicFramePr>
        <xdr:cNvPr id="3" name="Chart 4"/>
        <xdr:cNvGraphicFramePr/>
      </xdr:nvGraphicFramePr>
      <xdr:xfrm>
        <a:off x="352425" y="13525500"/>
        <a:ext cx="8162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47625</xdr:colOff>
      <xdr:row>47</xdr:row>
      <xdr:rowOff>57150</xdr:rowOff>
    </xdr:from>
    <xdr:to>
      <xdr:col>32</xdr:col>
      <xdr:colOff>114300</xdr:colOff>
      <xdr:row>64</xdr:row>
      <xdr:rowOff>57150</xdr:rowOff>
    </xdr:to>
    <xdr:graphicFrame>
      <xdr:nvGraphicFramePr>
        <xdr:cNvPr id="4" name="Chart 5"/>
        <xdr:cNvGraphicFramePr/>
      </xdr:nvGraphicFramePr>
      <xdr:xfrm>
        <a:off x="17211675" y="9505950"/>
        <a:ext cx="37242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bwheele\LOCALS~1\Temp\notesA8B235\WSPA%20Emissions%20Allocation%20spreadsheet%20clear%20for%20review%20by%20Solomon%200304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Calculation"/>
    </sheetNames>
    <sheetDataSet>
      <sheetData sheetId="1">
        <row r="35">
          <cell r="E35">
            <v>91</v>
          </cell>
          <cell r="F35">
            <v>27472.527472527472</v>
          </cell>
          <cell r="G35">
            <v>1.0309278350515463</v>
          </cell>
          <cell r="H35">
            <v>0.9999999999999999</v>
          </cell>
          <cell r="I35">
            <v>2499999.9999999995</v>
          </cell>
          <cell r="J35" t="str">
            <v>   &lt;= Facility with the lowest Reindexed EII value must be at the top of the list</v>
          </cell>
          <cell r="W35">
            <v>0.97</v>
          </cell>
        </row>
        <row r="36">
          <cell r="H36">
            <v>0.9963667571840132</v>
          </cell>
          <cell r="W36">
            <v>0.97</v>
          </cell>
        </row>
        <row r="37">
          <cell r="H37">
            <v>0.9928116486221338</v>
          </cell>
          <cell r="W37">
            <v>0.97</v>
          </cell>
        </row>
        <row r="38">
          <cell r="H38">
            <v>0.9893321806679537</v>
          </cell>
          <cell r="W38">
            <v>0.97</v>
          </cell>
        </row>
        <row r="39">
          <cell r="H39">
            <v>0.9859259646707038</v>
          </cell>
          <cell r="W39">
            <v>0.97</v>
          </cell>
        </row>
        <row r="40">
          <cell r="H40">
            <v>0.9825907115067298</v>
          </cell>
          <cell r="W40">
            <v>0.97</v>
          </cell>
        </row>
        <row r="41">
          <cell r="H41">
            <v>0.9793242264492297</v>
          </cell>
          <cell r="W41">
            <v>0.97</v>
          </cell>
        </row>
        <row r="42">
          <cell r="H42">
            <v>0.9761244043520866</v>
          </cell>
          <cell r="W42">
            <v>0.97</v>
          </cell>
        </row>
        <row r="43">
          <cell r="H43">
            <v>0.972989225125593</v>
          </cell>
          <cell r="W43">
            <v>0.97</v>
          </cell>
        </row>
        <row r="44">
          <cell r="H44">
            <v>0.9699167494836294</v>
          </cell>
          <cell r="W44">
            <v>0.97</v>
          </cell>
        </row>
        <row r="45">
          <cell r="H45">
            <v>0.9669051149434866</v>
          </cell>
          <cell r="W45">
            <v>0.97</v>
          </cell>
        </row>
        <row r="46">
          <cell r="H46">
            <v>0.9639525320609937</v>
          </cell>
          <cell r="W46">
            <v>0.97</v>
          </cell>
        </row>
        <row r="47">
          <cell r="H47">
            <v>0.961057280884957</v>
          </cell>
          <cell r="W47">
            <v>0.97</v>
          </cell>
        </row>
        <row r="48">
          <cell r="H48">
            <v>0.9582177076161517</v>
          </cell>
          <cell r="W48">
            <v>0.97</v>
          </cell>
        </row>
        <row r="49">
          <cell r="H49">
            <v>0.9554322214572286</v>
          </cell>
          <cell r="W49">
            <v>0.97</v>
          </cell>
        </row>
        <row r="50">
          <cell r="H50">
            <v>0.9526992916409265</v>
          </cell>
          <cell r="W50">
            <v>0.97</v>
          </cell>
        </row>
        <row r="51">
          <cell r="H51">
            <v>0.9500174446249292</v>
          </cell>
          <cell r="W51">
            <v>0.97</v>
          </cell>
        </row>
        <row r="52">
          <cell r="H52">
            <v>0.9473852614425615</v>
          </cell>
          <cell r="W52">
            <v>0.97</v>
          </cell>
        </row>
        <row r="53">
          <cell r="H53">
            <v>0.9448013751993197</v>
          </cell>
          <cell r="W53">
            <v>0.97</v>
          </cell>
        </row>
        <row r="54">
          <cell r="H54">
            <v>0.942264468705955</v>
          </cell>
          <cell r="W54">
            <v>0.97</v>
          </cell>
        </row>
        <row r="55">
          <cell r="H55">
            <v>0.942264468705955</v>
          </cell>
          <cell r="W55">
            <v>0.97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6.421875" style="0" customWidth="1"/>
    <col min="2" max="2" width="12.28125" style="196" customWidth="1"/>
    <col min="3" max="3" width="6.140625" style="196" customWidth="1"/>
    <col min="4" max="4" width="9.00390625" style="196" customWidth="1"/>
    <col min="5" max="5" width="9.00390625" style="194" customWidth="1"/>
    <col min="6" max="6" width="6.140625" style="0" customWidth="1"/>
    <col min="7" max="8" width="9.00390625" style="0" customWidth="1"/>
    <col min="9" max="9" width="22.140625" style="0" customWidth="1"/>
    <col min="10" max="10" width="9.00390625" style="0" customWidth="1"/>
  </cols>
  <sheetData>
    <row r="1" spans="1:9" ht="15">
      <c r="A1" s="298" t="s">
        <v>37</v>
      </c>
      <c r="B1" s="299"/>
      <c r="C1" s="299"/>
      <c r="D1" s="299"/>
      <c r="E1" s="299"/>
      <c r="F1" s="299"/>
      <c r="G1" s="299"/>
      <c r="H1" s="299"/>
      <c r="I1" s="299"/>
    </row>
    <row r="2" spans="1:9" s="132" customFormat="1" ht="21" customHeight="1">
      <c r="A2" s="298" t="s">
        <v>57</v>
      </c>
      <c r="B2" s="300"/>
      <c r="C2" s="300"/>
      <c r="D2" s="300"/>
      <c r="E2" s="300"/>
      <c r="F2" s="300"/>
      <c r="G2" s="300"/>
      <c r="H2" s="300"/>
      <c r="I2" s="300"/>
    </row>
    <row r="3" spans="1:9" s="132" customFormat="1" ht="21" customHeight="1">
      <c r="A3" s="296" t="s">
        <v>137</v>
      </c>
      <c r="B3" s="296"/>
      <c r="C3" s="296"/>
      <c r="D3" s="296"/>
      <c r="E3" s="296"/>
      <c r="F3" s="296"/>
      <c r="G3" s="296"/>
      <c r="H3" s="296"/>
      <c r="I3" s="296"/>
    </row>
    <row r="4" spans="1:9" ht="14.25">
      <c r="A4" s="301" t="s">
        <v>128</v>
      </c>
      <c r="B4" s="302"/>
      <c r="C4" s="302"/>
      <c r="D4" s="302"/>
      <c r="E4" s="302"/>
      <c r="F4" s="302"/>
      <c r="G4" s="302"/>
      <c r="H4" s="302"/>
      <c r="I4" s="302"/>
    </row>
    <row r="5" spans="1:9" ht="16.5" customHeight="1">
      <c r="A5" s="302"/>
      <c r="B5" s="302"/>
      <c r="C5" s="302"/>
      <c r="D5" s="302"/>
      <c r="E5" s="302"/>
      <c r="F5" s="302"/>
      <c r="G5" s="302"/>
      <c r="H5" s="302"/>
      <c r="I5" s="302"/>
    </row>
    <row r="6" spans="1:9" ht="12.75">
      <c r="A6" s="295" t="s">
        <v>92</v>
      </c>
      <c r="B6" s="295"/>
      <c r="C6" s="295"/>
      <c r="D6" s="295"/>
      <c r="E6" s="295"/>
      <c r="F6" s="295"/>
      <c r="G6" s="295"/>
      <c r="H6" s="295"/>
      <c r="I6" s="295"/>
    </row>
    <row r="7" spans="1:9" ht="12.75">
      <c r="A7" s="295" t="s">
        <v>93</v>
      </c>
      <c r="B7" s="295"/>
      <c r="C7" s="295"/>
      <c r="D7" s="295"/>
      <c r="E7" s="295"/>
      <c r="F7" s="295"/>
      <c r="G7" s="295"/>
      <c r="H7" s="295"/>
      <c r="I7" s="295"/>
    </row>
    <row r="8" spans="1:9" ht="12.75">
      <c r="A8" s="295"/>
      <c r="B8" s="295"/>
      <c r="C8" s="295"/>
      <c r="D8" s="295"/>
      <c r="E8" s="295"/>
      <c r="F8" s="295"/>
      <c r="G8" s="295"/>
      <c r="H8" s="295"/>
      <c r="I8" s="295"/>
    </row>
    <row r="9" spans="1:9" s="192" customFormat="1" ht="12.75">
      <c r="A9" s="297" t="s">
        <v>101</v>
      </c>
      <c r="B9" s="297"/>
      <c r="C9" s="297"/>
      <c r="D9" s="297"/>
      <c r="E9" s="297"/>
      <c r="F9" s="297"/>
      <c r="G9" s="297"/>
      <c r="H9" s="297"/>
      <c r="I9" s="297"/>
    </row>
    <row r="10" spans="1:9" s="192" customFormat="1" ht="12.75">
      <c r="A10" s="297" t="s">
        <v>102</v>
      </c>
      <c r="B10" s="297"/>
      <c r="C10" s="297"/>
      <c r="D10" s="297"/>
      <c r="E10" s="297"/>
      <c r="F10" s="297"/>
      <c r="G10" s="297"/>
      <c r="H10" s="297"/>
      <c r="I10" s="297"/>
    </row>
    <row r="11" spans="1:9" ht="12.75">
      <c r="A11" s="295"/>
      <c r="B11" s="295"/>
      <c r="C11" s="295"/>
      <c r="D11" s="295"/>
      <c r="E11" s="295"/>
      <c r="F11" s="295"/>
      <c r="G11" s="295"/>
      <c r="H11" s="295"/>
      <c r="I11" s="295"/>
    </row>
    <row r="12" spans="1:9" ht="12.75">
      <c r="A12" s="295" t="s">
        <v>94</v>
      </c>
      <c r="B12" s="295"/>
      <c r="C12" s="295"/>
      <c r="D12" s="295"/>
      <c r="E12" s="295"/>
      <c r="F12" s="295"/>
      <c r="G12" s="295"/>
      <c r="H12" s="295"/>
      <c r="I12" s="295"/>
    </row>
    <row r="13" spans="1:9" ht="12.75">
      <c r="A13" s="295" t="s">
        <v>103</v>
      </c>
      <c r="B13" s="295"/>
      <c r="C13" s="295"/>
      <c r="D13" s="295"/>
      <c r="E13" s="295"/>
      <c r="F13" s="295"/>
      <c r="G13" s="295"/>
      <c r="H13" s="295"/>
      <c r="I13" s="295"/>
    </row>
    <row r="14" spans="1:9" ht="12.75">
      <c r="A14" s="191"/>
      <c r="B14" s="191" t="s">
        <v>129</v>
      </c>
      <c r="C14" s="191"/>
      <c r="D14" s="191"/>
      <c r="E14" s="191"/>
      <c r="F14" s="191"/>
      <c r="G14" s="191"/>
      <c r="H14" s="191"/>
      <c r="I14" s="191"/>
    </row>
    <row r="15" spans="2:9" ht="12.75">
      <c r="B15" s="191" t="s">
        <v>131</v>
      </c>
      <c r="C15" s="191"/>
      <c r="D15" s="191"/>
      <c r="E15" s="191"/>
      <c r="F15" s="191"/>
      <c r="G15" s="191"/>
      <c r="H15" s="191"/>
      <c r="I15" s="191"/>
    </row>
    <row r="16" spans="2:9" ht="12.75">
      <c r="B16" s="191" t="s">
        <v>132</v>
      </c>
      <c r="C16" s="191"/>
      <c r="D16" s="191"/>
      <c r="E16" s="191"/>
      <c r="F16" s="191"/>
      <c r="G16" s="191"/>
      <c r="H16" s="191"/>
      <c r="I16" s="191"/>
    </row>
    <row r="17" spans="2:9" ht="12.75">
      <c r="B17" s="191" t="s">
        <v>130</v>
      </c>
      <c r="C17" s="191"/>
      <c r="D17" s="191"/>
      <c r="E17" s="191"/>
      <c r="F17" s="191"/>
      <c r="G17" s="191"/>
      <c r="H17" s="191"/>
      <c r="I17" s="191"/>
    </row>
    <row r="18" spans="1:9" ht="12.75">
      <c r="A18" s="191"/>
      <c r="B18" s="191" t="s">
        <v>133</v>
      </c>
      <c r="C18" s="191"/>
      <c r="D18" s="191"/>
      <c r="E18" s="191"/>
      <c r="F18" s="191"/>
      <c r="G18" s="191"/>
      <c r="H18" s="191"/>
      <c r="I18" s="191"/>
    </row>
    <row r="19" spans="2:9" ht="13.5" thickBot="1">
      <c r="B19" s="191"/>
      <c r="C19" s="191"/>
      <c r="D19" s="191"/>
      <c r="E19" s="191"/>
      <c r="F19" s="191"/>
      <c r="G19" s="191"/>
      <c r="H19" s="191"/>
      <c r="I19" s="191"/>
    </row>
    <row r="20" spans="1:10" ht="15" customHeight="1">
      <c r="A20" s="292" t="s">
        <v>95</v>
      </c>
      <c r="B20" s="293"/>
      <c r="C20" s="293"/>
      <c r="D20" s="293"/>
      <c r="E20" s="293"/>
      <c r="F20" s="293"/>
      <c r="G20" s="293"/>
      <c r="H20" s="293"/>
      <c r="I20" s="294"/>
      <c r="J20" s="251"/>
    </row>
    <row r="21" spans="1:10" s="132" customFormat="1" ht="18" customHeight="1">
      <c r="A21" s="234"/>
      <c r="B21" s="235" t="s">
        <v>96</v>
      </c>
      <c r="C21" s="236"/>
      <c r="D21" s="290" t="s">
        <v>99</v>
      </c>
      <c r="E21" s="291"/>
      <c r="F21" s="291"/>
      <c r="G21" s="291"/>
      <c r="H21" s="236"/>
      <c r="I21" s="237"/>
      <c r="J21" s="234"/>
    </row>
    <row r="22" spans="1:10" ht="14.25" customHeight="1">
      <c r="A22" s="238"/>
      <c r="B22" s="239" t="s">
        <v>97</v>
      </c>
      <c r="C22" s="240" t="s">
        <v>104</v>
      </c>
      <c r="D22" s="217"/>
      <c r="E22" s="218"/>
      <c r="F22" s="218"/>
      <c r="G22" s="218"/>
      <c r="H22" s="218"/>
      <c r="I22" s="241"/>
      <c r="J22" s="251"/>
    </row>
    <row r="23" spans="1:10" s="132" customFormat="1" ht="18" customHeight="1">
      <c r="A23" s="242"/>
      <c r="B23" s="243"/>
      <c r="C23" s="244"/>
      <c r="D23" s="233" t="s">
        <v>109</v>
      </c>
      <c r="E23" s="236"/>
      <c r="F23" s="236"/>
      <c r="G23" s="236"/>
      <c r="H23" s="236"/>
      <c r="I23" s="237"/>
      <c r="J23" s="234"/>
    </row>
    <row r="24" spans="1:10" ht="14.25" customHeight="1">
      <c r="A24" s="238"/>
      <c r="B24" s="245"/>
      <c r="C24" s="216" t="s">
        <v>105</v>
      </c>
      <c r="D24" s="217"/>
      <c r="E24" s="218"/>
      <c r="F24" s="218"/>
      <c r="G24" s="218"/>
      <c r="H24" s="218"/>
      <c r="I24" s="241"/>
      <c r="J24" s="251"/>
    </row>
    <row r="25" spans="1:10" s="132" customFormat="1" ht="18" customHeight="1">
      <c r="A25" s="242"/>
      <c r="B25" s="244"/>
      <c r="C25" s="244"/>
      <c r="D25" s="233" t="s">
        <v>100</v>
      </c>
      <c r="E25" s="236"/>
      <c r="F25" s="236"/>
      <c r="G25" s="236"/>
      <c r="H25" s="236"/>
      <c r="I25" s="237"/>
      <c r="J25" s="234"/>
    </row>
    <row r="26" spans="1:10" ht="14.25" customHeight="1">
      <c r="A26" s="238"/>
      <c r="B26" s="245"/>
      <c r="C26" s="246" t="s">
        <v>106</v>
      </c>
      <c r="D26" s="247"/>
      <c r="E26" s="248"/>
      <c r="F26" s="248"/>
      <c r="G26" s="248"/>
      <c r="H26" s="248"/>
      <c r="I26" s="249"/>
      <c r="J26" s="251"/>
    </row>
    <row r="27" spans="1:10" ht="14.25" customHeight="1">
      <c r="A27" s="238"/>
      <c r="B27" s="245"/>
      <c r="C27" s="250" t="s">
        <v>110</v>
      </c>
      <c r="D27" s="217"/>
      <c r="E27" s="218"/>
      <c r="F27" s="218"/>
      <c r="G27" s="218"/>
      <c r="H27" s="218"/>
      <c r="I27" s="241"/>
      <c r="J27" s="251"/>
    </row>
    <row r="28" spans="1:10" ht="14.25" customHeight="1">
      <c r="A28" s="251"/>
      <c r="B28" s="215"/>
      <c r="C28" s="246" t="s">
        <v>107</v>
      </c>
      <c r="D28" s="247"/>
      <c r="E28" s="248"/>
      <c r="F28" s="248"/>
      <c r="G28" s="248"/>
      <c r="H28" s="248"/>
      <c r="I28" s="241"/>
      <c r="J28" s="251"/>
    </row>
    <row r="29" spans="1:10" ht="14.25" customHeight="1">
      <c r="A29" s="251"/>
      <c r="B29" s="252"/>
      <c r="C29" s="250" t="s">
        <v>108</v>
      </c>
      <c r="D29" s="217"/>
      <c r="E29" s="218"/>
      <c r="F29" s="218"/>
      <c r="G29" s="218"/>
      <c r="H29" s="218"/>
      <c r="I29" s="241"/>
      <c r="J29" s="251"/>
    </row>
    <row r="30" spans="1:10" ht="15" customHeight="1">
      <c r="A30" s="251"/>
      <c r="B30" s="252"/>
      <c r="C30" s="215"/>
      <c r="D30" s="217"/>
      <c r="E30" s="218"/>
      <c r="F30" s="218"/>
      <c r="G30" s="218"/>
      <c r="H30" s="218"/>
      <c r="I30" s="241"/>
      <c r="J30" s="251"/>
    </row>
    <row r="31" spans="1:10" s="211" customFormat="1" ht="17.25" customHeight="1">
      <c r="A31" s="280" t="s">
        <v>126</v>
      </c>
      <c r="B31" s="253"/>
      <c r="C31" s="254"/>
      <c r="D31" s="255"/>
      <c r="E31" s="256"/>
      <c r="F31" s="256"/>
      <c r="G31" s="256"/>
      <c r="H31" s="256"/>
      <c r="I31" s="257"/>
      <c r="J31" s="282"/>
    </row>
    <row r="32" spans="1:10" s="132" customFormat="1" ht="22.5" customHeight="1">
      <c r="A32" s="258"/>
      <c r="B32" s="197" t="s">
        <v>127</v>
      </c>
      <c r="C32" s="198"/>
      <c r="D32" s="199"/>
      <c r="E32" s="199"/>
      <c r="F32" s="281"/>
      <c r="G32" s="259" t="s">
        <v>98</v>
      </c>
      <c r="H32" s="236"/>
      <c r="I32" s="237"/>
      <c r="J32" s="234"/>
    </row>
    <row r="33" spans="1:10" s="132" customFormat="1" ht="6.75" customHeight="1" thickBot="1">
      <c r="A33" s="260"/>
      <c r="B33" s="261"/>
      <c r="C33" s="262"/>
      <c r="D33" s="263"/>
      <c r="E33" s="263"/>
      <c r="F33" s="264"/>
      <c r="G33" s="265"/>
      <c r="H33" s="265"/>
      <c r="I33" s="266"/>
      <c r="J33" s="234"/>
    </row>
    <row r="34" spans="2:3" ht="5.25" customHeight="1" thickBot="1">
      <c r="B34" s="195"/>
      <c r="C34" s="195"/>
    </row>
    <row r="35" spans="1:10" ht="16.5" customHeight="1">
      <c r="A35" s="219" t="s">
        <v>136</v>
      </c>
      <c r="B35" s="220"/>
      <c r="C35" s="221"/>
      <c r="D35" s="221"/>
      <c r="E35" s="222"/>
      <c r="F35" s="223"/>
      <c r="G35" s="223"/>
      <c r="H35" s="223"/>
      <c r="I35" s="224"/>
      <c r="J35" s="229"/>
    </row>
    <row r="36" spans="1:10" s="211" customFormat="1" ht="18" customHeight="1">
      <c r="A36" s="225" t="s">
        <v>111</v>
      </c>
      <c r="B36" s="214"/>
      <c r="C36" s="213"/>
      <c r="D36" s="213"/>
      <c r="E36" s="213"/>
      <c r="F36" s="213"/>
      <c r="G36" s="213"/>
      <c r="H36" s="213"/>
      <c r="I36" s="226"/>
      <c r="J36" s="283"/>
    </row>
    <row r="37" spans="1:10" ht="14.25" customHeight="1">
      <c r="A37" s="227"/>
      <c r="B37" s="215" t="s">
        <v>112</v>
      </c>
      <c r="C37" s="212" t="s">
        <v>115</v>
      </c>
      <c r="D37" s="200"/>
      <c r="E37" s="200"/>
      <c r="F37" s="200"/>
      <c r="G37" s="200"/>
      <c r="H37" s="200"/>
      <c r="I37" s="228"/>
      <c r="J37" s="284"/>
    </row>
    <row r="38" spans="1:10" ht="14.25" customHeight="1">
      <c r="A38" s="227"/>
      <c r="B38" s="215"/>
      <c r="C38" s="212" t="s">
        <v>116</v>
      </c>
      <c r="D38" s="200"/>
      <c r="E38" s="200"/>
      <c r="F38" s="200"/>
      <c r="G38" s="200"/>
      <c r="H38" s="200"/>
      <c r="I38" s="228"/>
      <c r="J38" s="284"/>
    </row>
    <row r="39" spans="1:10" ht="14.25" customHeight="1">
      <c r="A39" s="227"/>
      <c r="B39" s="215"/>
      <c r="C39" s="216" t="s">
        <v>118</v>
      </c>
      <c r="D39" s="200"/>
      <c r="E39" s="200"/>
      <c r="F39" s="200"/>
      <c r="G39" s="200"/>
      <c r="H39" s="200"/>
      <c r="I39" s="228"/>
      <c r="J39" s="284"/>
    </row>
    <row r="40" spans="1:10" ht="14.25" customHeight="1">
      <c r="A40" s="227"/>
      <c r="B40" s="215"/>
      <c r="C40" s="212" t="s">
        <v>117</v>
      </c>
      <c r="D40" s="200"/>
      <c r="E40" s="200"/>
      <c r="F40" s="200"/>
      <c r="G40" s="200"/>
      <c r="H40" s="200"/>
      <c r="I40" s="228"/>
      <c r="J40" s="284"/>
    </row>
    <row r="41" spans="1:10" ht="14.25" customHeight="1">
      <c r="A41" s="229"/>
      <c r="B41" s="215"/>
      <c r="C41" s="212" t="s">
        <v>119</v>
      </c>
      <c r="D41" s="215"/>
      <c r="E41" s="217"/>
      <c r="F41" s="218"/>
      <c r="G41" s="218"/>
      <c r="H41" s="218"/>
      <c r="I41" s="228"/>
      <c r="J41" s="285"/>
    </row>
    <row r="42" spans="1:12" ht="18.75" customHeight="1">
      <c r="A42" s="230"/>
      <c r="B42" s="276" t="s">
        <v>114</v>
      </c>
      <c r="C42" s="277"/>
      <c r="D42" s="277"/>
      <c r="E42" s="278"/>
      <c r="F42" s="279" t="s">
        <v>113</v>
      </c>
      <c r="G42" s="278"/>
      <c r="H42" s="278"/>
      <c r="I42" s="228"/>
      <c r="J42" s="284"/>
      <c r="L42" s="210"/>
    </row>
    <row r="43" spans="1:11" ht="14.25" customHeight="1">
      <c r="A43" s="231"/>
      <c r="B43" s="200"/>
      <c r="C43" s="267" t="s">
        <v>120</v>
      </c>
      <c r="D43" s="268"/>
      <c r="E43" s="268"/>
      <c r="F43" s="269" t="s">
        <v>121</v>
      </c>
      <c r="G43" s="267"/>
      <c r="H43" s="268"/>
      <c r="I43" s="228"/>
      <c r="J43" s="284"/>
      <c r="K43" s="210"/>
    </row>
    <row r="44" spans="1:12" ht="14.25" customHeight="1">
      <c r="A44" s="232"/>
      <c r="B44" s="200"/>
      <c r="C44" s="267" t="s">
        <v>122</v>
      </c>
      <c r="D44" s="268"/>
      <c r="E44" s="268"/>
      <c r="F44" s="269" t="s">
        <v>123</v>
      </c>
      <c r="G44" s="267"/>
      <c r="H44" s="268"/>
      <c r="I44" s="228"/>
      <c r="J44" s="284"/>
      <c r="L44" s="210"/>
    </row>
    <row r="45" spans="1:10" s="132" customFormat="1" ht="18" customHeight="1" thickBot="1">
      <c r="A45" s="270"/>
      <c r="B45" s="271"/>
      <c r="C45" s="272" t="s">
        <v>124</v>
      </c>
      <c r="D45" s="273"/>
      <c r="E45" s="273"/>
      <c r="F45" s="274" t="s">
        <v>125</v>
      </c>
      <c r="G45" s="272"/>
      <c r="H45" s="273"/>
      <c r="I45" s="275"/>
      <c r="J45" s="286"/>
    </row>
    <row r="46" spans="1:8" ht="14.25" customHeight="1">
      <c r="A46" s="202"/>
      <c r="B46" s="200"/>
      <c r="C46" s="200"/>
      <c r="D46" s="200"/>
      <c r="E46" s="200"/>
      <c r="F46" s="200"/>
      <c r="G46" s="200"/>
      <c r="H46" s="200"/>
    </row>
    <row r="47" spans="1:8" ht="14.25">
      <c r="A47" s="203" t="s">
        <v>42</v>
      </c>
      <c r="B47" s="201" t="s">
        <v>134</v>
      </c>
      <c r="C47" s="200"/>
      <c r="D47" s="200"/>
      <c r="E47" s="200"/>
      <c r="F47" s="200"/>
      <c r="G47" s="200"/>
      <c r="H47" s="200"/>
    </row>
    <row r="48" spans="2:8" ht="14.25">
      <c r="B48" s="201" t="s">
        <v>135</v>
      </c>
      <c r="C48" s="200"/>
      <c r="D48" s="200"/>
      <c r="E48" s="200"/>
      <c r="F48" s="200"/>
      <c r="G48" s="200"/>
      <c r="H48" s="200"/>
    </row>
    <row r="49" spans="2:8" ht="12.75">
      <c r="B49" s="200"/>
      <c r="C49" s="200"/>
      <c r="D49" s="200"/>
      <c r="E49" s="200"/>
      <c r="F49" s="200"/>
      <c r="G49" s="200"/>
      <c r="H49" s="200"/>
    </row>
    <row r="50" spans="1:8" ht="12.75">
      <c r="A50" s="202"/>
      <c r="B50" s="200"/>
      <c r="C50" s="200"/>
      <c r="D50" s="200"/>
      <c r="E50" s="200"/>
      <c r="F50" s="200"/>
      <c r="G50" s="200"/>
      <c r="H50" s="200"/>
    </row>
    <row r="51" spans="1:8" ht="12.75">
      <c r="A51" s="202"/>
      <c r="B51" s="200"/>
      <c r="C51" s="200"/>
      <c r="D51" s="200"/>
      <c r="E51" s="200"/>
      <c r="F51" s="200"/>
      <c r="G51" s="200"/>
      <c r="H51" s="200"/>
    </row>
    <row r="52" spans="1:8" ht="12.75">
      <c r="A52" s="202"/>
      <c r="B52" s="200"/>
      <c r="C52" s="200"/>
      <c r="D52" s="200"/>
      <c r="E52" s="200"/>
      <c r="F52" s="200"/>
      <c r="G52" s="200"/>
      <c r="H52" s="200"/>
    </row>
    <row r="53" spans="1:8" ht="12.75">
      <c r="A53" s="202"/>
      <c r="B53" s="200"/>
      <c r="C53" s="200"/>
      <c r="D53" s="200"/>
      <c r="E53" s="200"/>
      <c r="F53" s="200"/>
      <c r="G53" s="200"/>
      <c r="H53" s="200"/>
    </row>
    <row r="54" spans="1:8" ht="12.75">
      <c r="A54" s="202"/>
      <c r="B54" s="200"/>
      <c r="C54" s="200"/>
      <c r="D54" s="200"/>
      <c r="E54" s="200"/>
      <c r="F54" s="200"/>
      <c r="G54" s="200"/>
      <c r="H54" s="200"/>
    </row>
    <row r="55" spans="1:8" ht="12.75">
      <c r="A55" s="202"/>
      <c r="B55" s="200"/>
      <c r="C55" s="200"/>
      <c r="D55" s="200"/>
      <c r="E55" s="200"/>
      <c r="F55" s="200"/>
      <c r="G55" s="200"/>
      <c r="H55" s="200"/>
    </row>
    <row r="56" spans="1:8" ht="12.75">
      <c r="A56" s="202"/>
      <c r="B56" s="200"/>
      <c r="C56" s="200"/>
      <c r="D56" s="200"/>
      <c r="E56" s="200"/>
      <c r="F56" s="200"/>
      <c r="G56" s="200"/>
      <c r="H56" s="200"/>
    </row>
    <row r="57" spans="1:8" ht="12.75">
      <c r="A57" s="202"/>
      <c r="B57" s="200"/>
      <c r="C57" s="200"/>
      <c r="D57" s="200"/>
      <c r="E57" s="200"/>
      <c r="F57" s="200"/>
      <c r="G57" s="200"/>
      <c r="H57" s="200"/>
    </row>
    <row r="58" spans="1:8" ht="12.75">
      <c r="A58" s="202"/>
      <c r="B58" s="200"/>
      <c r="C58" s="200"/>
      <c r="D58" s="200"/>
      <c r="E58" s="200"/>
      <c r="F58" s="200"/>
      <c r="G58" s="200"/>
      <c r="H58" s="200"/>
    </row>
    <row r="59" spans="1:8" ht="12.75">
      <c r="A59" s="202"/>
      <c r="B59" s="200"/>
      <c r="C59" s="200"/>
      <c r="D59" s="200"/>
      <c r="E59" s="200"/>
      <c r="F59" s="200"/>
      <c r="G59" s="200"/>
      <c r="H59" s="200"/>
    </row>
    <row r="60" spans="1:8" ht="12.75">
      <c r="A60" s="202"/>
      <c r="B60" s="200"/>
      <c r="C60" s="200"/>
      <c r="D60" s="200"/>
      <c r="E60" s="200"/>
      <c r="F60" s="200"/>
      <c r="G60" s="200"/>
      <c r="H60" s="200"/>
    </row>
    <row r="61" spans="1:8" ht="12.75">
      <c r="A61" s="202"/>
      <c r="B61" s="200"/>
      <c r="C61" s="200"/>
      <c r="D61" s="200"/>
      <c r="E61" s="200"/>
      <c r="F61" s="200"/>
      <c r="G61" s="200"/>
      <c r="H61" s="200"/>
    </row>
    <row r="62" spans="1:8" ht="12.75">
      <c r="A62" s="202"/>
      <c r="B62" s="200"/>
      <c r="C62" s="200"/>
      <c r="D62" s="200"/>
      <c r="E62" s="200"/>
      <c r="F62" s="200"/>
      <c r="G62" s="200"/>
      <c r="H62" s="200"/>
    </row>
    <row r="63" spans="1:8" ht="12.75">
      <c r="A63" s="202"/>
      <c r="B63" s="200"/>
      <c r="C63" s="200"/>
      <c r="D63" s="200"/>
      <c r="E63" s="200"/>
      <c r="F63" s="200"/>
      <c r="G63" s="200"/>
      <c r="H63" s="200"/>
    </row>
    <row r="65" spans="1:4" ht="12.75">
      <c r="A65" s="204"/>
      <c r="B65" s="205"/>
      <c r="C65" s="205"/>
      <c r="D65" s="205"/>
    </row>
    <row r="68" spans="2:8" ht="12.75">
      <c r="B68" s="206"/>
      <c r="C68" s="206"/>
      <c r="D68" s="206"/>
      <c r="E68" s="206"/>
      <c r="F68" s="206"/>
      <c r="G68" s="206"/>
      <c r="H68" s="206"/>
    </row>
    <row r="69" spans="2:8" ht="12.75">
      <c r="B69" s="207"/>
      <c r="C69" s="207"/>
      <c r="D69" s="207"/>
      <c r="E69" s="207"/>
      <c r="F69" s="207"/>
      <c r="G69" s="207"/>
      <c r="H69" s="207"/>
    </row>
    <row r="71" spans="2:8" ht="12.75">
      <c r="B71" s="206"/>
      <c r="C71" s="206"/>
      <c r="D71" s="206"/>
      <c r="E71" s="206"/>
      <c r="F71" s="206"/>
      <c r="G71" s="206"/>
      <c r="H71" s="206"/>
    </row>
    <row r="72" spans="2:8" ht="12.75">
      <c r="B72" s="207"/>
      <c r="C72" s="207"/>
      <c r="D72" s="207"/>
      <c r="E72" s="207"/>
      <c r="F72" s="207"/>
      <c r="G72" s="207"/>
      <c r="H72" s="207"/>
    </row>
    <row r="73" ht="12.75">
      <c r="D73" s="193"/>
    </row>
    <row r="74" spans="1:8" ht="12.75">
      <c r="A74" s="208"/>
      <c r="B74" s="209"/>
      <c r="C74" s="209"/>
      <c r="D74" s="209"/>
      <c r="E74" s="209"/>
      <c r="F74" s="209"/>
      <c r="G74" s="209"/>
      <c r="H74" s="209"/>
    </row>
    <row r="75" spans="1:8" ht="12.75">
      <c r="A75" s="208"/>
      <c r="B75" s="209"/>
      <c r="C75" s="209"/>
      <c r="D75" s="209"/>
      <c r="E75" s="209"/>
      <c r="F75" s="209"/>
      <c r="G75" s="209"/>
      <c r="H75" s="209"/>
    </row>
    <row r="76" spans="1:8" ht="12.75">
      <c r="A76" s="208"/>
      <c r="B76" s="209"/>
      <c r="C76" s="209"/>
      <c r="D76" s="209"/>
      <c r="E76" s="209"/>
      <c r="F76" s="209"/>
      <c r="G76" s="209"/>
      <c r="H76" s="209"/>
    </row>
    <row r="77" spans="1:8" ht="12.75">
      <c r="A77" s="208"/>
      <c r="B77" s="209"/>
      <c r="C77" s="209"/>
      <c r="D77" s="209"/>
      <c r="E77" s="209"/>
      <c r="F77" s="209"/>
      <c r="G77" s="209"/>
      <c r="H77" s="209"/>
    </row>
    <row r="78" ht="12.75">
      <c r="A78" s="194"/>
    </row>
  </sheetData>
  <sheetProtection/>
  <mergeCells count="15">
    <mergeCell ref="A1:I1"/>
    <mergeCell ref="A2:I2"/>
    <mergeCell ref="A4:I4"/>
    <mergeCell ref="A5:I5"/>
    <mergeCell ref="A8:I8"/>
    <mergeCell ref="A6:I6"/>
    <mergeCell ref="A7:I7"/>
    <mergeCell ref="D21:G21"/>
    <mergeCell ref="A20:I20"/>
    <mergeCell ref="A12:I12"/>
    <mergeCell ref="A13:I13"/>
    <mergeCell ref="A3:I3"/>
    <mergeCell ref="A10:I10"/>
    <mergeCell ref="A11:I11"/>
    <mergeCell ref="A9:I9"/>
  </mergeCells>
  <printOptions/>
  <pageMargins left="1" right="0.75" top="0.75" bottom="0.8" header="0.5" footer="0.5"/>
  <pageSetup fitToHeight="1" fitToWidth="1" horizontalDpi="600" verticalDpi="600" orientation="portrait" scale="98" r:id="rId1"/>
  <headerFooter alignWithMargins="0">
    <oddFooter>&amp;L&amp;8     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zoomScalePageLayoutView="0" workbookViewId="0" topLeftCell="A58">
      <selection activeCell="M10" sqref="M10"/>
    </sheetView>
  </sheetViews>
  <sheetFormatPr defaultColWidth="9.140625" defaultRowHeight="12.75"/>
  <cols>
    <col min="1" max="1" width="2.00390625" style="4" customWidth="1"/>
    <col min="2" max="2" width="3.28125" style="4" customWidth="1"/>
    <col min="3" max="3" width="30.421875" style="4" customWidth="1"/>
    <col min="4" max="4" width="13.140625" style="126" customWidth="1"/>
    <col min="5" max="5" width="9.140625" style="126" customWidth="1"/>
    <col min="6" max="6" width="10.140625" style="126" hidden="1" customWidth="1"/>
    <col min="7" max="7" width="10.7109375" style="126" customWidth="1"/>
    <col min="8" max="8" width="11.28125" style="126" customWidth="1"/>
    <col min="9" max="9" width="12.57421875" style="126" customWidth="1"/>
    <col min="10" max="10" width="5.57421875" style="127" customWidth="1"/>
    <col min="11" max="12" width="10.8515625" style="127" customWidth="1"/>
    <col min="13" max="13" width="10.8515625" style="4" customWidth="1"/>
    <col min="14" max="14" width="10.7109375" style="4" customWidth="1"/>
    <col min="15" max="15" width="10.8515625" style="4" customWidth="1"/>
    <col min="16" max="23" width="9.7109375" style="4" customWidth="1"/>
    <col min="24" max="16384" width="9.140625" style="4" customWidth="1"/>
  </cols>
  <sheetData>
    <row r="1" spans="1:16" ht="4.5" customHeight="1" thickBot="1">
      <c r="A1" s="1"/>
      <c r="B1" s="1"/>
      <c r="C1" s="1"/>
      <c r="D1" s="2"/>
      <c r="E1" s="2"/>
      <c r="F1" s="2"/>
      <c r="G1" s="2"/>
      <c r="H1" s="2"/>
      <c r="I1" s="2"/>
      <c r="J1" s="3"/>
      <c r="K1" s="3"/>
      <c r="L1" s="3"/>
      <c r="M1" s="1"/>
      <c r="N1" s="1"/>
      <c r="O1" s="1"/>
      <c r="P1" s="1"/>
    </row>
    <row r="2" spans="1:16" s="7" customFormat="1" ht="15">
      <c r="A2" s="5"/>
      <c r="B2" s="303" t="s">
        <v>4</v>
      </c>
      <c r="C2" s="304"/>
      <c r="D2" s="304"/>
      <c r="E2" s="304"/>
      <c r="F2" s="304"/>
      <c r="G2" s="304"/>
      <c r="H2" s="304"/>
      <c r="I2" s="305"/>
      <c r="J2" s="5"/>
      <c r="K2" s="5"/>
      <c r="L2" s="6"/>
      <c r="M2" s="5"/>
      <c r="N2" s="5"/>
      <c r="O2" s="5"/>
      <c r="P2" s="5"/>
    </row>
    <row r="3" spans="1:16" s="7" customFormat="1" ht="15">
      <c r="A3" s="5"/>
      <c r="B3" s="306" t="s">
        <v>57</v>
      </c>
      <c r="C3" s="307"/>
      <c r="D3" s="307"/>
      <c r="E3" s="307"/>
      <c r="F3" s="307"/>
      <c r="G3" s="307"/>
      <c r="H3" s="307"/>
      <c r="I3" s="308"/>
      <c r="J3" s="5"/>
      <c r="K3" s="5"/>
      <c r="L3" s="6"/>
      <c r="M3" s="5"/>
      <c r="N3" s="5"/>
      <c r="O3" s="5"/>
      <c r="P3" s="5"/>
    </row>
    <row r="4" spans="1:16" s="7" customFormat="1" ht="12.75" customHeight="1">
      <c r="A4" s="5"/>
      <c r="B4" s="309" t="s">
        <v>137</v>
      </c>
      <c r="C4" s="296"/>
      <c r="D4" s="296"/>
      <c r="E4" s="296"/>
      <c r="F4" s="296"/>
      <c r="G4" s="296"/>
      <c r="H4" s="296"/>
      <c r="I4" s="310"/>
      <c r="J4" s="6"/>
      <c r="K4" s="6"/>
      <c r="L4" s="6"/>
      <c r="M4" s="5"/>
      <c r="N4" s="5"/>
      <c r="O4" s="5"/>
      <c r="P4" s="5"/>
    </row>
    <row r="5" spans="1:16" s="7" customFormat="1" ht="12.75" customHeight="1">
      <c r="A5" s="5"/>
      <c r="B5" s="288"/>
      <c r="C5" s="287"/>
      <c r="D5" s="287"/>
      <c r="E5" s="287"/>
      <c r="F5" s="287"/>
      <c r="G5" s="287"/>
      <c r="H5" s="287"/>
      <c r="I5" s="289"/>
      <c r="J5" s="6"/>
      <c r="K5" s="6"/>
      <c r="L5" s="6"/>
      <c r="M5" s="5"/>
      <c r="N5" s="5"/>
      <c r="O5" s="5"/>
      <c r="P5" s="5"/>
    </row>
    <row r="6" spans="1:16" s="16" customFormat="1" ht="26.25" customHeight="1">
      <c r="A6" s="11"/>
      <c r="B6" s="12" t="s">
        <v>6</v>
      </c>
      <c r="C6" s="13"/>
      <c r="D6" s="14"/>
      <c r="E6" s="14"/>
      <c r="F6" s="14"/>
      <c r="G6" s="14"/>
      <c r="H6" s="14"/>
      <c r="I6" s="15"/>
      <c r="J6" s="11"/>
      <c r="K6" s="11"/>
      <c r="L6" s="6"/>
      <c r="M6" s="11"/>
      <c r="N6" s="11"/>
      <c r="O6" s="11"/>
      <c r="P6" s="11"/>
    </row>
    <row r="7" spans="1:16" s="16" customFormat="1" ht="19.5" customHeight="1">
      <c r="A7" s="11"/>
      <c r="B7" s="172"/>
      <c r="C7" s="171" t="s">
        <v>73</v>
      </c>
      <c r="D7" s="153"/>
      <c r="E7" s="153"/>
      <c r="F7" s="153"/>
      <c r="G7" s="153"/>
      <c r="H7" s="154"/>
      <c r="I7" s="170"/>
      <c r="J7" s="11"/>
      <c r="K7" s="11"/>
      <c r="L7" s="6"/>
      <c r="M7" s="11"/>
      <c r="N7" s="11"/>
      <c r="O7" s="11"/>
      <c r="P7" s="11"/>
    </row>
    <row r="8" spans="1:16" s="7" customFormat="1" ht="14.25">
      <c r="A8" s="5"/>
      <c r="B8" s="17" t="s">
        <v>5</v>
      </c>
      <c r="C8" s="18" t="s">
        <v>40</v>
      </c>
      <c r="D8" s="19"/>
      <c r="E8" s="20"/>
      <c r="F8" s="20"/>
      <c r="G8" s="20"/>
      <c r="H8" s="20"/>
      <c r="I8" s="21"/>
      <c r="J8" s="22"/>
      <c r="K8" s="11"/>
      <c r="L8" s="6"/>
      <c r="M8" s="5"/>
      <c r="N8" s="5"/>
      <c r="O8" s="5"/>
      <c r="P8" s="5"/>
    </row>
    <row r="9" spans="1:16" s="7" customFormat="1" ht="14.25">
      <c r="A9" s="5"/>
      <c r="B9" s="17"/>
      <c r="C9" s="23" t="s">
        <v>41</v>
      </c>
      <c r="D9" s="24"/>
      <c r="E9" s="20"/>
      <c r="F9" s="8"/>
      <c r="G9" s="20"/>
      <c r="H9" s="20"/>
      <c r="I9" s="21"/>
      <c r="J9" s="5"/>
      <c r="K9" s="11"/>
      <c r="L9" s="6"/>
      <c r="M9" s="5"/>
      <c r="N9" s="5"/>
      <c r="O9" s="5"/>
      <c r="P9" s="5"/>
    </row>
    <row r="10" spans="1:16" s="7" customFormat="1" ht="14.25">
      <c r="A10" s="5"/>
      <c r="B10" s="17"/>
      <c r="C10" s="23" t="s">
        <v>89</v>
      </c>
      <c r="D10" s="20"/>
      <c r="E10" s="20"/>
      <c r="F10" s="20"/>
      <c r="G10" s="20"/>
      <c r="H10" s="20"/>
      <c r="I10" s="21"/>
      <c r="J10" s="5"/>
      <c r="K10" s="5"/>
      <c r="L10" s="6"/>
      <c r="M10" s="5"/>
      <c r="N10" s="5"/>
      <c r="O10" s="5"/>
      <c r="P10" s="5"/>
    </row>
    <row r="11" spans="1:16" s="7" customFormat="1" ht="14.25">
      <c r="A11" s="5"/>
      <c r="B11" s="17"/>
      <c r="C11" s="23" t="s">
        <v>88</v>
      </c>
      <c r="D11" s="20"/>
      <c r="E11" s="20"/>
      <c r="F11" s="20"/>
      <c r="G11" s="20"/>
      <c r="H11" s="20"/>
      <c r="I11" s="21"/>
      <c r="J11" s="6"/>
      <c r="K11" s="6"/>
      <c r="L11" s="6"/>
      <c r="N11" s="5"/>
      <c r="O11" s="25"/>
      <c r="P11" s="5"/>
    </row>
    <row r="12" spans="1:16" s="7" customFormat="1" ht="14.25">
      <c r="A12" s="5"/>
      <c r="B12" s="17"/>
      <c r="C12" s="23" t="s">
        <v>87</v>
      </c>
      <c r="D12" s="20"/>
      <c r="E12" s="20"/>
      <c r="F12" s="20"/>
      <c r="G12" s="20"/>
      <c r="H12" s="20"/>
      <c r="I12" s="21"/>
      <c r="J12" s="6"/>
      <c r="K12" s="6"/>
      <c r="L12" s="6"/>
      <c r="M12" s="5"/>
      <c r="N12" s="5"/>
      <c r="O12" s="5"/>
      <c r="P12" s="5"/>
    </row>
    <row r="13" spans="1:16" s="7" customFormat="1" ht="15.75">
      <c r="A13" s="5"/>
      <c r="B13" s="17" t="s">
        <v>7</v>
      </c>
      <c r="C13" s="26" t="s">
        <v>59</v>
      </c>
      <c r="D13" s="20"/>
      <c r="E13" s="20"/>
      <c r="F13" s="20"/>
      <c r="G13" s="20"/>
      <c r="H13" s="20"/>
      <c r="I13" s="21"/>
      <c r="J13" s="6"/>
      <c r="K13" s="6"/>
      <c r="L13" s="6"/>
      <c r="M13" s="27"/>
      <c r="N13" s="5"/>
      <c r="O13" s="5"/>
      <c r="P13" s="5"/>
    </row>
    <row r="14" spans="1:16" s="7" customFormat="1" ht="14.25">
      <c r="A14" s="5"/>
      <c r="B14" s="17"/>
      <c r="C14" s="23" t="s">
        <v>49</v>
      </c>
      <c r="D14" s="20"/>
      <c r="E14" s="20"/>
      <c r="F14" s="20"/>
      <c r="G14" s="20"/>
      <c r="H14" s="20"/>
      <c r="I14" s="21"/>
      <c r="J14" s="6"/>
      <c r="K14" s="6"/>
      <c r="L14" s="6"/>
      <c r="M14" s="5"/>
      <c r="N14" s="5"/>
      <c r="O14" s="5"/>
      <c r="P14" s="5"/>
    </row>
    <row r="15" spans="1:10" s="7" customFormat="1" ht="14.25">
      <c r="A15" s="5"/>
      <c r="B15" s="17"/>
      <c r="C15" s="23" t="s">
        <v>8</v>
      </c>
      <c r="D15" s="20"/>
      <c r="E15" s="20"/>
      <c r="F15" s="20"/>
      <c r="G15" s="20"/>
      <c r="H15" s="20"/>
      <c r="I15" s="21"/>
      <c r="J15" s="6"/>
    </row>
    <row r="16" spans="1:10" s="7" customFormat="1" ht="14.25">
      <c r="A16" s="5"/>
      <c r="B16" s="17"/>
      <c r="C16" s="23" t="s">
        <v>86</v>
      </c>
      <c r="D16" s="20"/>
      <c r="E16" s="20"/>
      <c r="F16" s="20"/>
      <c r="G16" s="20"/>
      <c r="H16" s="20"/>
      <c r="I16" s="21"/>
      <c r="J16" s="6"/>
    </row>
    <row r="17" spans="1:10" s="7" customFormat="1" ht="14.25">
      <c r="A17" s="5"/>
      <c r="B17" s="17" t="s">
        <v>9</v>
      </c>
      <c r="C17" s="26" t="s">
        <v>10</v>
      </c>
      <c r="D17" s="20"/>
      <c r="E17" s="20"/>
      <c r="F17" s="20"/>
      <c r="G17" s="20"/>
      <c r="H17" s="20"/>
      <c r="I17" s="21"/>
      <c r="J17" s="6"/>
    </row>
    <row r="18" spans="1:10" s="7" customFormat="1" ht="14.25">
      <c r="A18" s="5"/>
      <c r="B18" s="17" t="s">
        <v>12</v>
      </c>
      <c r="C18" s="26" t="s">
        <v>46</v>
      </c>
      <c r="D18" s="20"/>
      <c r="E18" s="20"/>
      <c r="F18" s="20"/>
      <c r="G18" s="20"/>
      <c r="H18" s="20"/>
      <c r="I18" s="21"/>
      <c r="J18" s="6"/>
    </row>
    <row r="19" spans="1:10" s="7" customFormat="1" ht="14.25">
      <c r="A19" s="5"/>
      <c r="B19" s="17" t="s">
        <v>11</v>
      </c>
      <c r="C19" s="26" t="s">
        <v>13</v>
      </c>
      <c r="D19" s="20"/>
      <c r="E19" s="20"/>
      <c r="F19" s="20"/>
      <c r="G19" s="20"/>
      <c r="H19" s="20"/>
      <c r="I19" s="21"/>
      <c r="J19" s="6"/>
    </row>
    <row r="20" spans="1:10" s="7" customFormat="1" ht="14.25">
      <c r="A20" s="5"/>
      <c r="B20" s="17"/>
      <c r="C20" s="23" t="s">
        <v>61</v>
      </c>
      <c r="D20" s="20"/>
      <c r="E20" s="20"/>
      <c r="F20" s="20"/>
      <c r="G20" s="20"/>
      <c r="H20" s="20"/>
      <c r="I20" s="21"/>
      <c r="J20" s="6"/>
    </row>
    <row r="21" spans="1:10" s="7" customFormat="1" ht="14.25">
      <c r="A21" s="5"/>
      <c r="B21" s="17"/>
      <c r="C21" s="23" t="s">
        <v>15</v>
      </c>
      <c r="D21" s="20"/>
      <c r="E21" s="20"/>
      <c r="F21" s="36"/>
      <c r="G21" s="45">
        <f>1-H46</f>
        <v>0</v>
      </c>
      <c r="H21" s="46" t="str">
        <f>IF(G21=0," ","Not Converged")</f>
        <v> </v>
      </c>
      <c r="I21" s="21"/>
      <c r="J21" s="6"/>
    </row>
    <row r="22" spans="1:10" s="7" customFormat="1" ht="14.25">
      <c r="A22" s="5"/>
      <c r="B22" s="17"/>
      <c r="C22" s="23" t="s">
        <v>16</v>
      </c>
      <c r="D22" s="20"/>
      <c r="E22" s="20"/>
      <c r="F22" s="36"/>
      <c r="G22" s="49">
        <f>I67-I41</f>
        <v>0</v>
      </c>
      <c r="H22" s="46" t="str">
        <f>IF(G22=0," ","Not Converged")</f>
        <v> </v>
      </c>
      <c r="I22" s="21"/>
      <c r="J22" s="5"/>
    </row>
    <row r="23" spans="1:10" s="7" customFormat="1" ht="15" thickBot="1">
      <c r="A23" s="5"/>
      <c r="B23" s="17"/>
      <c r="C23" s="23" t="s">
        <v>47</v>
      </c>
      <c r="D23" s="20"/>
      <c r="E23" s="20"/>
      <c r="F23" s="53"/>
      <c r="G23" s="8"/>
      <c r="H23" s="20"/>
      <c r="I23" s="21"/>
      <c r="J23" s="6"/>
    </row>
    <row r="24" spans="1:16" s="7" customFormat="1" ht="14.25">
      <c r="A24" s="5"/>
      <c r="B24" s="17"/>
      <c r="C24" s="23" t="s">
        <v>90</v>
      </c>
      <c r="D24" s="20"/>
      <c r="E24" s="20"/>
      <c r="F24" s="53"/>
      <c r="G24" s="8"/>
      <c r="H24" s="20"/>
      <c r="I24" s="21"/>
      <c r="J24" s="6"/>
      <c r="K24" s="28" t="s">
        <v>84</v>
      </c>
      <c r="L24" s="29"/>
      <c r="M24" s="30"/>
      <c r="N24" s="31"/>
      <c r="O24" s="32"/>
      <c r="P24" s="33"/>
    </row>
    <row r="25" spans="1:16" s="7" customFormat="1" ht="15" thickBot="1">
      <c r="A25" s="5"/>
      <c r="B25" s="62" t="s">
        <v>38</v>
      </c>
      <c r="C25" s="63" t="s">
        <v>74</v>
      </c>
      <c r="D25" s="64"/>
      <c r="E25" s="64"/>
      <c r="F25" s="64"/>
      <c r="G25" s="64"/>
      <c r="H25" s="64"/>
      <c r="I25" s="65"/>
      <c r="J25" s="47"/>
      <c r="K25" s="34" t="s">
        <v>85</v>
      </c>
      <c r="L25" s="35"/>
      <c r="M25" s="8"/>
      <c r="N25" s="8"/>
      <c r="O25" s="36"/>
      <c r="P25" s="37"/>
    </row>
    <row r="26" spans="1:16" s="7" customFormat="1" ht="12.75">
      <c r="A26" s="5"/>
      <c r="B26" s="155"/>
      <c r="C26" s="130"/>
      <c r="D26" s="130"/>
      <c r="E26" s="130"/>
      <c r="F26" s="130"/>
      <c r="G26" s="130"/>
      <c r="H26" s="130"/>
      <c r="I26" s="156"/>
      <c r="J26" s="47"/>
      <c r="K26" s="38" t="s">
        <v>60</v>
      </c>
      <c r="L26" s="35"/>
      <c r="M26" s="8"/>
      <c r="N26" s="8"/>
      <c r="O26" s="36"/>
      <c r="P26" s="37"/>
    </row>
    <row r="27" spans="1:16" s="7" customFormat="1" ht="19.5" customHeight="1">
      <c r="A27" s="5"/>
      <c r="B27" s="174"/>
      <c r="C27" s="173" t="s">
        <v>82</v>
      </c>
      <c r="D27" s="157"/>
      <c r="E27" s="157"/>
      <c r="F27" s="157"/>
      <c r="G27" s="157"/>
      <c r="H27" s="157"/>
      <c r="I27" s="158"/>
      <c r="J27" s="47"/>
      <c r="K27" s="34" t="s">
        <v>55</v>
      </c>
      <c r="L27" s="35"/>
      <c r="M27" s="8"/>
      <c r="N27" s="8"/>
      <c r="O27" s="36"/>
      <c r="P27" s="37"/>
    </row>
    <row r="28" spans="1:16" s="7" customFormat="1" ht="12.75">
      <c r="A28" s="5"/>
      <c r="B28" s="9" t="s">
        <v>39</v>
      </c>
      <c r="C28" s="152" t="s">
        <v>75</v>
      </c>
      <c r="D28" s="157"/>
      <c r="E28" s="8"/>
      <c r="F28" s="8"/>
      <c r="G28" s="8"/>
      <c r="H28" s="8"/>
      <c r="I28" s="21"/>
      <c r="J28" s="47"/>
      <c r="K28" s="39" t="s">
        <v>56</v>
      </c>
      <c r="L28" s="35"/>
      <c r="M28" s="8"/>
      <c r="N28" s="8"/>
      <c r="O28" s="36"/>
      <c r="P28" s="37"/>
    </row>
    <row r="29" spans="1:16" s="7" customFormat="1" ht="12.75">
      <c r="A29" s="5"/>
      <c r="B29" s="9"/>
      <c r="C29" s="159" t="s">
        <v>76</v>
      </c>
      <c r="D29" s="8"/>
      <c r="E29" s="8"/>
      <c r="F29" s="8"/>
      <c r="G29" s="8"/>
      <c r="H29" s="8"/>
      <c r="I29" s="21"/>
      <c r="J29" s="47"/>
      <c r="K29" s="40" t="s">
        <v>54</v>
      </c>
      <c r="L29" s="41"/>
      <c r="M29" s="42"/>
      <c r="N29" s="42"/>
      <c r="O29" s="43"/>
      <c r="P29" s="44"/>
    </row>
    <row r="30" spans="1:16" s="7" customFormat="1" ht="14.25">
      <c r="A30" s="5"/>
      <c r="B30" s="17" t="s">
        <v>77</v>
      </c>
      <c r="C30" s="26" t="s">
        <v>10</v>
      </c>
      <c r="D30" s="8"/>
      <c r="E30" s="8"/>
      <c r="F30" s="8"/>
      <c r="G30" s="8"/>
      <c r="H30" s="8"/>
      <c r="I30" s="21"/>
      <c r="J30" s="47"/>
      <c r="K30" s="34"/>
      <c r="L30" s="47"/>
      <c r="M30" s="8"/>
      <c r="N30" s="8" t="s">
        <v>1</v>
      </c>
      <c r="O30" s="8"/>
      <c r="P30" s="48"/>
    </row>
    <row r="31" spans="1:16" s="7" customFormat="1" ht="14.25">
      <c r="A31" s="5"/>
      <c r="B31" s="17" t="s">
        <v>78</v>
      </c>
      <c r="C31" s="26" t="s">
        <v>46</v>
      </c>
      <c r="D31" s="8"/>
      <c r="E31" s="8"/>
      <c r="F31" s="8"/>
      <c r="G31" s="8"/>
      <c r="H31" s="8"/>
      <c r="I31" s="21"/>
      <c r="J31" s="47"/>
      <c r="K31" s="34"/>
      <c r="L31" s="47"/>
      <c r="M31" s="50" t="s">
        <v>72</v>
      </c>
      <c r="N31" s="51" t="s">
        <v>69</v>
      </c>
      <c r="O31" s="8"/>
      <c r="P31" s="52">
        <f>D67/F67</f>
        <v>99.97263821375448</v>
      </c>
    </row>
    <row r="32" spans="1:16" s="7" customFormat="1" ht="15" thickBot="1">
      <c r="A32" s="5"/>
      <c r="B32" s="62" t="s">
        <v>83</v>
      </c>
      <c r="C32" s="63" t="s">
        <v>79</v>
      </c>
      <c r="D32" s="160"/>
      <c r="E32" s="160"/>
      <c r="F32" s="160"/>
      <c r="G32" s="160"/>
      <c r="H32" s="160"/>
      <c r="I32" s="65"/>
      <c r="J32" s="47"/>
      <c r="K32" s="54"/>
      <c r="L32" s="55"/>
      <c r="M32" s="56" t="s">
        <v>71</v>
      </c>
      <c r="N32" s="57" t="s">
        <v>70</v>
      </c>
      <c r="O32" s="58"/>
      <c r="P32" s="59">
        <f>MAX(((P31/E46)*(1-H42)-1)/(1-(1-H42)),0)</f>
        <v>1.36641007835283</v>
      </c>
    </row>
    <row r="33" spans="1:16" s="7" customFormat="1" ht="12.75">
      <c r="A33" s="5"/>
      <c r="B33" s="5"/>
      <c r="C33" s="5"/>
      <c r="D33" s="5"/>
      <c r="E33" s="5"/>
      <c r="F33" s="5"/>
      <c r="G33" s="5"/>
      <c r="H33" s="5"/>
      <c r="I33" s="20"/>
      <c r="J33" s="47"/>
      <c r="K33" s="47"/>
      <c r="L33" s="47"/>
      <c r="M33" s="8"/>
      <c r="N33" s="5"/>
      <c r="O33" s="5"/>
      <c r="P33" s="5"/>
    </row>
    <row r="34" spans="1:16" s="7" customFormat="1" ht="12.75">
      <c r="A34" s="5"/>
      <c r="B34" s="5"/>
      <c r="C34" s="5"/>
      <c r="D34" s="5"/>
      <c r="E34" s="5"/>
      <c r="F34" s="5"/>
      <c r="G34" s="5"/>
      <c r="H34" s="5"/>
      <c r="I34" s="20"/>
      <c r="J34" s="47"/>
      <c r="K34" s="47"/>
      <c r="L34" s="47"/>
      <c r="M34" s="8"/>
      <c r="N34" s="5"/>
      <c r="O34" s="5"/>
      <c r="P34" s="5"/>
    </row>
    <row r="35" spans="1:16" s="7" customFormat="1" ht="15">
      <c r="A35" s="5"/>
      <c r="B35" s="5"/>
      <c r="C35" s="5"/>
      <c r="D35" s="5"/>
      <c r="E35" s="5"/>
      <c r="F35" s="5"/>
      <c r="G35" s="5"/>
      <c r="H35" s="175" t="s">
        <v>37</v>
      </c>
      <c r="J35" s="47"/>
      <c r="K35" s="47"/>
      <c r="L35" s="47"/>
      <c r="M35" s="8"/>
      <c r="N35" s="5"/>
      <c r="O35" s="5"/>
      <c r="P35" s="5"/>
    </row>
    <row r="36" spans="1:16" s="7" customFormat="1" ht="15">
      <c r="A36" s="5"/>
      <c r="B36" s="66"/>
      <c r="C36" s="23" t="s">
        <v>14</v>
      </c>
      <c r="D36" s="20"/>
      <c r="E36" s="20"/>
      <c r="F36" s="20"/>
      <c r="G36" s="20"/>
      <c r="H36" s="175" t="s">
        <v>57</v>
      </c>
      <c r="J36" s="47"/>
      <c r="K36" s="47"/>
      <c r="L36" s="47"/>
      <c r="M36" s="8"/>
      <c r="N36" s="5"/>
      <c r="O36" s="5"/>
      <c r="P36" s="5"/>
    </row>
    <row r="37" spans="1:16" s="7" customFormat="1" ht="20.25" customHeight="1">
      <c r="A37" s="5"/>
      <c r="B37" s="5"/>
      <c r="C37" s="131"/>
      <c r="D37" s="5"/>
      <c r="E37" s="5"/>
      <c r="F37" s="5"/>
      <c r="G37" s="5"/>
      <c r="H37" s="176" t="s">
        <v>50</v>
      </c>
      <c r="J37" s="6"/>
      <c r="K37" s="6"/>
      <c r="L37" s="6"/>
      <c r="M37" s="5"/>
      <c r="N37" s="5"/>
      <c r="O37" s="5"/>
      <c r="P37" s="5"/>
    </row>
    <row r="38" spans="1:16" s="7" customFormat="1" ht="20.25" customHeight="1">
      <c r="A38" s="5"/>
      <c r="B38" s="5"/>
      <c r="C38" s="133"/>
      <c r="D38" s="134"/>
      <c r="E38" s="134"/>
      <c r="F38" s="134"/>
      <c r="G38" s="134"/>
      <c r="H38" s="134"/>
      <c r="I38" s="135"/>
      <c r="J38" s="6"/>
      <c r="K38" s="6"/>
      <c r="L38" s="6"/>
      <c r="M38" s="5"/>
      <c r="N38" s="5"/>
      <c r="O38" s="5"/>
      <c r="P38" s="5"/>
    </row>
    <row r="39" spans="1:16" s="7" customFormat="1" ht="14.25">
      <c r="A39" s="5"/>
      <c r="B39" s="67"/>
      <c r="C39" s="128"/>
      <c r="D39" s="129"/>
      <c r="E39" s="129"/>
      <c r="F39" s="129"/>
      <c r="G39" s="129"/>
      <c r="H39" s="129"/>
      <c r="I39" s="129"/>
      <c r="J39" s="26"/>
      <c r="K39" s="6"/>
      <c r="L39" s="6"/>
      <c r="M39" s="5"/>
      <c r="N39" s="5"/>
      <c r="O39" s="5"/>
      <c r="P39" s="5"/>
    </row>
    <row r="40" spans="1:16" s="7" customFormat="1" ht="14.25">
      <c r="A40" s="5"/>
      <c r="B40" s="67"/>
      <c r="C40" s="68"/>
      <c r="D40" s="69"/>
      <c r="E40" s="69"/>
      <c r="F40" s="69"/>
      <c r="G40" s="69"/>
      <c r="H40" s="69"/>
      <c r="I40" s="46" t="str">
        <f>IF(G21=0," ","Not Converged")</f>
        <v> </v>
      </c>
      <c r="J40" s="26"/>
      <c r="K40" s="6"/>
      <c r="L40" s="6"/>
      <c r="M40" s="5"/>
      <c r="N40" s="5"/>
      <c r="O40" s="5"/>
      <c r="P40" s="5"/>
    </row>
    <row r="41" spans="1:16" s="7" customFormat="1" ht="12.75">
      <c r="A41" s="5"/>
      <c r="B41" s="70"/>
      <c r="C41" s="68"/>
      <c r="D41" s="5"/>
      <c r="E41" s="69"/>
      <c r="F41" s="5"/>
      <c r="G41" s="71" t="s">
        <v>53</v>
      </c>
      <c r="H41" s="69"/>
      <c r="I41" s="72">
        <f>D67*(1-H42)</f>
        <v>33600000</v>
      </c>
      <c r="J41" s="60"/>
      <c r="K41" s="6"/>
      <c r="L41" s="6"/>
      <c r="M41" s="5"/>
      <c r="N41" s="5"/>
      <c r="O41" s="5"/>
      <c r="P41" s="5"/>
    </row>
    <row r="42" spans="1:16" s="7" customFormat="1" ht="12.75">
      <c r="A42" s="5"/>
      <c r="B42" s="5"/>
      <c r="C42" s="5"/>
      <c r="D42" s="61"/>
      <c r="E42" s="61"/>
      <c r="F42" s="5"/>
      <c r="G42" s="71" t="s">
        <v>51</v>
      </c>
      <c r="H42" s="73">
        <v>0.04</v>
      </c>
      <c r="I42" s="5"/>
      <c r="J42" s="74"/>
      <c r="K42" s="6"/>
      <c r="L42" s="6"/>
      <c r="M42" s="5"/>
      <c r="N42" s="5"/>
      <c r="O42" s="5"/>
      <c r="P42" s="5"/>
    </row>
    <row r="43" spans="1:16" s="7" customFormat="1" ht="13.5" thickBot="1">
      <c r="A43" s="5"/>
      <c r="B43" s="5"/>
      <c r="C43" s="5"/>
      <c r="D43" s="61"/>
      <c r="E43" s="61"/>
      <c r="F43" s="5"/>
      <c r="G43" s="71"/>
      <c r="H43" s="161"/>
      <c r="I43" s="5"/>
      <c r="J43" s="74"/>
      <c r="K43" s="6"/>
      <c r="L43" s="6"/>
      <c r="M43" s="5"/>
      <c r="N43" s="5"/>
      <c r="O43" s="5"/>
      <c r="P43" s="5"/>
    </row>
    <row r="44" spans="1:16" s="7" customFormat="1" ht="24" customHeight="1" thickBot="1">
      <c r="A44" s="5"/>
      <c r="B44" s="5"/>
      <c r="C44" s="169" t="s">
        <v>81</v>
      </c>
      <c r="D44" s="162"/>
      <c r="E44" s="163"/>
      <c r="F44" s="164"/>
      <c r="G44" s="163"/>
      <c r="H44" s="163"/>
      <c r="I44" s="165"/>
      <c r="K44" s="149" t="s">
        <v>64</v>
      </c>
      <c r="L44" s="138"/>
      <c r="M44" s="139"/>
      <c r="N44" s="178"/>
      <c r="O44" s="5"/>
      <c r="P44" s="5"/>
    </row>
    <row r="45" spans="1:24" s="7" customFormat="1" ht="64.5" thickBot="1">
      <c r="A45" s="5"/>
      <c r="B45" s="5"/>
      <c r="C45" s="166" t="s">
        <v>3</v>
      </c>
      <c r="D45" s="167" t="s">
        <v>62</v>
      </c>
      <c r="E45" s="167" t="s">
        <v>68</v>
      </c>
      <c r="F45" s="167" t="s">
        <v>45</v>
      </c>
      <c r="G45" s="167" t="s">
        <v>2</v>
      </c>
      <c r="H45" s="167" t="s">
        <v>48</v>
      </c>
      <c r="I45" s="168" t="s">
        <v>80</v>
      </c>
      <c r="J45" s="75"/>
      <c r="K45" s="136" t="s">
        <v>65</v>
      </c>
      <c r="L45" s="137" t="s">
        <v>58</v>
      </c>
      <c r="M45" s="177" t="s">
        <v>66</v>
      </c>
      <c r="N45" s="179"/>
      <c r="P45" s="5"/>
      <c r="U45" s="76"/>
      <c r="V45" s="77"/>
      <c r="W45" s="78"/>
      <c r="X45" s="78"/>
    </row>
    <row r="46" spans="1:24" s="7" customFormat="1" ht="12.75">
      <c r="A46" s="5"/>
      <c r="B46" s="6">
        <v>1</v>
      </c>
      <c r="C46" s="79" t="s">
        <v>44</v>
      </c>
      <c r="D46" s="80">
        <v>2500000</v>
      </c>
      <c r="E46" s="81">
        <v>91</v>
      </c>
      <c r="F46" s="82">
        <f aca="true" t="shared" si="0" ref="F46:F66">D46/E46</f>
        <v>27472.527472527472</v>
      </c>
      <c r="G46" s="83">
        <f aca="true" t="shared" si="1" ref="G46:G66">(($P$31/E46)+$P$32)/(1+$P$32)</f>
        <v>1.0416666666666665</v>
      </c>
      <c r="H46" s="84">
        <f>(1-$H$42)*G46</f>
        <v>0.9999999999999998</v>
      </c>
      <c r="I46" s="85">
        <f>D46*H46</f>
        <v>2499999.9999999995</v>
      </c>
      <c r="J46" s="23"/>
      <c r="K46" s="140">
        <v>2400000</v>
      </c>
      <c r="L46" s="141">
        <f aca="true" t="shared" si="2" ref="L46:L64">M46-I46</f>
        <v>-79999.99999999953</v>
      </c>
      <c r="M46" s="180">
        <f aca="true" t="shared" si="3" ref="M46:M64">IF(K46&lt;I46,K46+(I46-K46)*0.2,IF(AND(K46&gt;I46,K46&lt;D46),I46,K46*H46))</f>
        <v>2420000</v>
      </c>
      <c r="P46" s="86"/>
      <c r="Q46" s="86"/>
      <c r="V46" s="87"/>
      <c r="W46" s="88">
        <f>1-$H$42</f>
        <v>0.96</v>
      </c>
      <c r="X46" s="78"/>
    </row>
    <row r="47" spans="1:23" s="7" customFormat="1" ht="12.75">
      <c r="A47" s="5"/>
      <c r="B47" s="6">
        <v>2</v>
      </c>
      <c r="C47" s="89" t="s">
        <v>17</v>
      </c>
      <c r="D47" s="90">
        <v>500000</v>
      </c>
      <c r="E47" s="91">
        <v>92</v>
      </c>
      <c r="F47" s="92">
        <f t="shared" si="0"/>
        <v>5434.782608695652</v>
      </c>
      <c r="G47" s="93">
        <f t="shared" si="1"/>
        <v>1.0366204960889072</v>
      </c>
      <c r="H47" s="94">
        <f>(1-$H$42)*G47</f>
        <v>0.9951556762453508</v>
      </c>
      <c r="I47" s="95">
        <f aca="true" t="shared" si="4" ref="I47:I66">D47*H47</f>
        <v>497577.8381226754</v>
      </c>
      <c r="J47" s="6"/>
      <c r="K47" s="142">
        <v>505000</v>
      </c>
      <c r="L47" s="143">
        <f t="shared" si="2"/>
        <v>4975.778381226759</v>
      </c>
      <c r="M47" s="181">
        <f t="shared" si="3"/>
        <v>502553.6165039022</v>
      </c>
      <c r="P47" s="86"/>
      <c r="Q47" s="86"/>
      <c r="V47" s="96"/>
      <c r="W47" s="88">
        <f aca="true" t="shared" si="5" ref="W47:W66">1-$H$42</f>
        <v>0.96</v>
      </c>
    </row>
    <row r="48" spans="1:23" s="7" customFormat="1" ht="12.75">
      <c r="A48" s="5"/>
      <c r="B48" s="6">
        <v>3</v>
      </c>
      <c r="C48" s="89" t="s">
        <v>18</v>
      </c>
      <c r="D48" s="90">
        <v>2000000</v>
      </c>
      <c r="E48" s="91">
        <v>93</v>
      </c>
      <c r="F48" s="92">
        <f t="shared" si="0"/>
        <v>21505.37634408602</v>
      </c>
      <c r="G48" s="93">
        <f t="shared" si="1"/>
        <v>1.031682845308519</v>
      </c>
      <c r="H48" s="94">
        <f>(1-$H$42)*G48</f>
        <v>0.9904155314961781</v>
      </c>
      <c r="I48" s="95">
        <f t="shared" si="4"/>
        <v>1980831.0629923563</v>
      </c>
      <c r="J48" s="97"/>
      <c r="K48" s="144">
        <v>1920000</v>
      </c>
      <c r="L48" s="143">
        <f t="shared" si="2"/>
        <v>-48664.85039388505</v>
      </c>
      <c r="M48" s="181">
        <f t="shared" si="3"/>
        <v>1932166.2125984712</v>
      </c>
      <c r="P48" s="98"/>
      <c r="Q48" s="99"/>
      <c r="W48" s="88">
        <f t="shared" si="5"/>
        <v>0.96</v>
      </c>
    </row>
    <row r="49" spans="1:23" s="7" customFormat="1" ht="12.75">
      <c r="A49" s="5"/>
      <c r="B49" s="6">
        <v>4</v>
      </c>
      <c r="C49" s="89" t="s">
        <v>19</v>
      </c>
      <c r="D49" s="90">
        <v>2500000</v>
      </c>
      <c r="E49" s="91">
        <v>94</v>
      </c>
      <c r="F49" s="92">
        <f t="shared" si="0"/>
        <v>26595.744680851065</v>
      </c>
      <c r="G49" s="93">
        <f t="shared" si="1"/>
        <v>1.0268502509277133</v>
      </c>
      <c r="H49" s="94">
        <f aca="true" t="shared" si="6" ref="H49:H66">(1-$H$42)*G49</f>
        <v>0.9857762408906048</v>
      </c>
      <c r="I49" s="95">
        <f t="shared" si="4"/>
        <v>2464440.602226512</v>
      </c>
      <c r="J49" s="97"/>
      <c r="K49" s="144">
        <v>2490000</v>
      </c>
      <c r="L49" s="143">
        <f t="shared" si="2"/>
        <v>0</v>
      </c>
      <c r="M49" s="181">
        <f t="shared" si="3"/>
        <v>2464440.602226512</v>
      </c>
      <c r="P49" s="99"/>
      <c r="Q49" s="99"/>
      <c r="W49" s="88">
        <f t="shared" si="5"/>
        <v>0.96</v>
      </c>
    </row>
    <row r="50" spans="1:23" s="7" customFormat="1" ht="12.75">
      <c r="A50" s="5"/>
      <c r="B50" s="6">
        <v>5</v>
      </c>
      <c r="C50" s="89" t="s">
        <v>20</v>
      </c>
      <c r="D50" s="90">
        <v>4000000</v>
      </c>
      <c r="E50" s="91">
        <v>95</v>
      </c>
      <c r="F50" s="92">
        <f t="shared" si="0"/>
        <v>42105.26315789474</v>
      </c>
      <c r="G50" s="93">
        <f t="shared" si="1"/>
        <v>1.0221193953759773</v>
      </c>
      <c r="H50" s="94">
        <f t="shared" si="6"/>
        <v>0.9812346195609382</v>
      </c>
      <c r="I50" s="95">
        <f t="shared" si="4"/>
        <v>3924938.478243753</v>
      </c>
      <c r="J50" s="97"/>
      <c r="K50" s="144">
        <v>3970000</v>
      </c>
      <c r="L50" s="143">
        <f t="shared" si="2"/>
        <v>0</v>
      </c>
      <c r="M50" s="181">
        <f t="shared" si="3"/>
        <v>3924938.478243753</v>
      </c>
      <c r="W50" s="88">
        <f t="shared" si="5"/>
        <v>0.96</v>
      </c>
    </row>
    <row r="51" spans="1:23" s="7" customFormat="1" ht="12.75">
      <c r="A51" s="5"/>
      <c r="B51" s="6">
        <v>6</v>
      </c>
      <c r="C51" s="89" t="s">
        <v>21</v>
      </c>
      <c r="D51" s="90">
        <v>800000</v>
      </c>
      <c r="E51" s="91">
        <v>96</v>
      </c>
      <c r="F51" s="92">
        <f t="shared" si="0"/>
        <v>8333.333333333334</v>
      </c>
      <c r="G51" s="93">
        <f t="shared" si="1"/>
        <v>1.0174870993149026</v>
      </c>
      <c r="H51" s="94">
        <f t="shared" si="6"/>
        <v>0.9767876153423064</v>
      </c>
      <c r="I51" s="95">
        <f t="shared" si="4"/>
        <v>781430.0922738451</v>
      </c>
      <c r="J51" s="97"/>
      <c r="K51" s="144">
        <v>810000</v>
      </c>
      <c r="L51" s="143">
        <f t="shared" si="2"/>
        <v>9767.876153423102</v>
      </c>
      <c r="M51" s="181">
        <f t="shared" si="3"/>
        <v>791197.9684272682</v>
      </c>
      <c r="W51" s="88">
        <f t="shared" si="5"/>
        <v>0.96</v>
      </c>
    </row>
    <row r="52" spans="1:23" s="7" customFormat="1" ht="12.75">
      <c r="A52" s="5"/>
      <c r="B52" s="6">
        <v>7</v>
      </c>
      <c r="C52" s="89" t="s">
        <v>22</v>
      </c>
      <c r="D52" s="90">
        <v>1000000</v>
      </c>
      <c r="E52" s="91">
        <v>97</v>
      </c>
      <c r="F52" s="92">
        <f t="shared" si="0"/>
        <v>10309.278350515464</v>
      </c>
      <c r="G52" s="93">
        <f t="shared" si="1"/>
        <v>1.012950314512819</v>
      </c>
      <c r="H52" s="94">
        <f t="shared" si="6"/>
        <v>0.9724323019323061</v>
      </c>
      <c r="I52" s="95">
        <f t="shared" si="4"/>
        <v>972432.3019323061</v>
      </c>
      <c r="J52" s="97"/>
      <c r="K52" s="144">
        <v>1005000</v>
      </c>
      <c r="L52" s="143">
        <f t="shared" si="2"/>
        <v>4862.16150966147</v>
      </c>
      <c r="M52" s="181">
        <f t="shared" si="3"/>
        <v>977294.4634419676</v>
      </c>
      <c r="W52" s="88">
        <f t="shared" si="5"/>
        <v>0.96</v>
      </c>
    </row>
    <row r="53" spans="1:23" s="7" customFormat="1" ht="12.75">
      <c r="A53" s="5"/>
      <c r="B53" s="6">
        <v>8</v>
      </c>
      <c r="C53" s="89" t="s">
        <v>23</v>
      </c>
      <c r="D53" s="90">
        <v>2000000</v>
      </c>
      <c r="E53" s="91">
        <v>98</v>
      </c>
      <c r="F53" s="92">
        <f t="shared" si="0"/>
        <v>20408.163265306124</v>
      </c>
      <c r="G53" s="93">
        <f t="shared" si="1"/>
        <v>1.008506117155676</v>
      </c>
      <c r="H53" s="94">
        <f t="shared" si="6"/>
        <v>0.9681658724694489</v>
      </c>
      <c r="I53" s="95">
        <f t="shared" si="4"/>
        <v>1936331.7449388977</v>
      </c>
      <c r="J53" s="97"/>
      <c r="K53" s="144">
        <v>1900000</v>
      </c>
      <c r="L53" s="143">
        <f t="shared" si="2"/>
        <v>-29065.395951118087</v>
      </c>
      <c r="M53" s="181">
        <f t="shared" si="3"/>
        <v>1907266.3489877796</v>
      </c>
      <c r="W53" s="88">
        <f t="shared" si="5"/>
        <v>0.96</v>
      </c>
    </row>
    <row r="54" spans="1:23" s="7" customFormat="1" ht="12.75">
      <c r="A54" s="5"/>
      <c r="B54" s="6">
        <v>9</v>
      </c>
      <c r="C54" s="89" t="s">
        <v>24</v>
      </c>
      <c r="D54" s="90">
        <v>500000</v>
      </c>
      <c r="E54" s="91">
        <v>99</v>
      </c>
      <c r="F54" s="92">
        <f t="shared" si="0"/>
        <v>5050.50505050505</v>
      </c>
      <c r="G54" s="93">
        <f t="shared" si="1"/>
        <v>1.0041517015633237</v>
      </c>
      <c r="H54" s="94">
        <f t="shared" si="6"/>
        <v>0.9639856335007907</v>
      </c>
      <c r="I54" s="95">
        <f t="shared" si="4"/>
        <v>481992.81675039534</v>
      </c>
      <c r="J54" s="97"/>
      <c r="K54" s="144">
        <v>480000</v>
      </c>
      <c r="L54" s="143">
        <f t="shared" si="2"/>
        <v>-1594.2534003162873</v>
      </c>
      <c r="M54" s="181">
        <f t="shared" si="3"/>
        <v>480398.56335007906</v>
      </c>
      <c r="W54" s="88">
        <f t="shared" si="5"/>
        <v>0.96</v>
      </c>
    </row>
    <row r="55" spans="1:23" s="7" customFormat="1" ht="12.75">
      <c r="A55" s="5"/>
      <c r="B55" s="6">
        <v>10</v>
      </c>
      <c r="C55" s="89" t="s">
        <v>25</v>
      </c>
      <c r="D55" s="90">
        <v>1200000</v>
      </c>
      <c r="E55" s="91">
        <v>100</v>
      </c>
      <c r="F55" s="92">
        <f t="shared" si="0"/>
        <v>12000</v>
      </c>
      <c r="G55" s="93">
        <f t="shared" si="1"/>
        <v>0.9998843742828184</v>
      </c>
      <c r="H55" s="94">
        <f t="shared" si="6"/>
        <v>0.9598889993115056</v>
      </c>
      <c r="I55" s="95">
        <f t="shared" si="4"/>
        <v>1151866.7991738068</v>
      </c>
      <c r="J55" s="97"/>
      <c r="K55" s="144">
        <v>1250000</v>
      </c>
      <c r="L55" s="143">
        <f t="shared" si="2"/>
        <v>47994.449965575244</v>
      </c>
      <c r="M55" s="181">
        <f t="shared" si="3"/>
        <v>1199861.249139382</v>
      </c>
      <c r="W55" s="88">
        <f t="shared" si="5"/>
        <v>0.96</v>
      </c>
    </row>
    <row r="56" spans="1:23" s="7" customFormat="1" ht="12.75">
      <c r="A56" s="5"/>
      <c r="B56" s="6">
        <v>11</v>
      </c>
      <c r="C56" s="89" t="s">
        <v>26</v>
      </c>
      <c r="D56" s="90">
        <v>2600000</v>
      </c>
      <c r="E56" s="91">
        <v>101</v>
      </c>
      <c r="F56" s="92">
        <f t="shared" si="0"/>
        <v>25742.574257425742</v>
      </c>
      <c r="G56" s="93">
        <f t="shared" si="1"/>
        <v>0.9957015485326202</v>
      </c>
      <c r="H56" s="94">
        <f t="shared" si="6"/>
        <v>0.9558734865913153</v>
      </c>
      <c r="I56" s="95">
        <f t="shared" si="4"/>
        <v>2485271.06513742</v>
      </c>
      <c r="J56" s="97"/>
      <c r="K56" s="144">
        <v>2440000</v>
      </c>
      <c r="L56" s="143">
        <f t="shared" si="2"/>
        <v>-36216.852109936066</v>
      </c>
      <c r="M56" s="181">
        <f t="shared" si="3"/>
        <v>2449054.213027484</v>
      </c>
      <c r="W56" s="88">
        <f t="shared" si="5"/>
        <v>0.96</v>
      </c>
    </row>
    <row r="57" spans="1:23" s="7" customFormat="1" ht="12.75">
      <c r="A57" s="5"/>
      <c r="B57" s="6">
        <v>12</v>
      </c>
      <c r="C57" s="89" t="s">
        <v>27</v>
      </c>
      <c r="D57" s="90">
        <v>1000000</v>
      </c>
      <c r="E57" s="91">
        <v>102</v>
      </c>
      <c r="F57" s="92">
        <f t="shared" si="0"/>
        <v>9803.921568627451</v>
      </c>
      <c r="G57" s="93">
        <f t="shared" si="1"/>
        <v>0.9916007389736022</v>
      </c>
      <c r="H57" s="94">
        <f t="shared" si="6"/>
        <v>0.9519367094146581</v>
      </c>
      <c r="I57" s="95">
        <f t="shared" si="4"/>
        <v>951936.7094146581</v>
      </c>
      <c r="J57" s="97"/>
      <c r="K57" s="144">
        <v>965000</v>
      </c>
      <c r="L57" s="143">
        <f t="shared" si="2"/>
        <v>0</v>
      </c>
      <c r="M57" s="181">
        <f t="shared" si="3"/>
        <v>951936.7094146581</v>
      </c>
      <c r="W57" s="88">
        <f t="shared" si="5"/>
        <v>0.96</v>
      </c>
    </row>
    <row r="58" spans="1:23" s="7" customFormat="1" ht="12.75">
      <c r="A58" s="5"/>
      <c r="B58" s="6">
        <v>13</v>
      </c>
      <c r="C58" s="89" t="s">
        <v>28</v>
      </c>
      <c r="D58" s="90">
        <v>2300000</v>
      </c>
      <c r="E58" s="91">
        <v>103</v>
      </c>
      <c r="F58" s="92">
        <f t="shared" si="0"/>
        <v>22330.09708737864</v>
      </c>
      <c r="G58" s="93">
        <f t="shared" si="1"/>
        <v>0.9875795567846624</v>
      </c>
      <c r="H58" s="94">
        <f t="shared" si="6"/>
        <v>0.9480763745132759</v>
      </c>
      <c r="I58" s="95">
        <f t="shared" si="4"/>
        <v>2180575.6613805345</v>
      </c>
      <c r="J58" s="97"/>
      <c r="K58" s="144">
        <v>2250000</v>
      </c>
      <c r="L58" s="143">
        <f t="shared" si="2"/>
        <v>0</v>
      </c>
      <c r="M58" s="181">
        <f t="shared" si="3"/>
        <v>2180575.6613805345</v>
      </c>
      <c r="W58" s="88">
        <f t="shared" si="5"/>
        <v>0.96</v>
      </c>
    </row>
    <row r="59" spans="1:23" s="7" customFormat="1" ht="12.75">
      <c r="A59" s="5"/>
      <c r="B59" s="6">
        <v>14</v>
      </c>
      <c r="C59" s="89" t="s">
        <v>29</v>
      </c>
      <c r="D59" s="90">
        <v>600000</v>
      </c>
      <c r="E59" s="91">
        <v>104</v>
      </c>
      <c r="F59" s="92">
        <f t="shared" si="0"/>
        <v>5769.2307692307695</v>
      </c>
      <c r="G59" s="93">
        <f t="shared" si="1"/>
        <v>0.9836357050224329</v>
      </c>
      <c r="H59" s="94">
        <f t="shared" si="6"/>
        <v>0.9442902768215355</v>
      </c>
      <c r="I59" s="95">
        <f t="shared" si="4"/>
        <v>566574.1660929213</v>
      </c>
      <c r="J59" s="97"/>
      <c r="K59" s="144">
        <v>625000</v>
      </c>
      <c r="L59" s="143">
        <f t="shared" si="2"/>
        <v>23607.256920538377</v>
      </c>
      <c r="M59" s="181">
        <f t="shared" si="3"/>
        <v>590181.4230134597</v>
      </c>
      <c r="W59" s="88">
        <f t="shared" si="5"/>
        <v>0.96</v>
      </c>
    </row>
    <row r="60" spans="1:23" s="7" customFormat="1" ht="12.75">
      <c r="A60" s="5"/>
      <c r="B60" s="6">
        <v>15</v>
      </c>
      <c r="C60" s="89" t="s">
        <v>30</v>
      </c>
      <c r="D60" s="90">
        <v>2500000</v>
      </c>
      <c r="E60" s="91">
        <v>105</v>
      </c>
      <c r="F60" s="92">
        <f>D60/E60</f>
        <v>23809.52380952381</v>
      </c>
      <c r="G60" s="93">
        <f t="shared" si="1"/>
        <v>0.9797669742461507</v>
      </c>
      <c r="H60" s="94">
        <f t="shared" si="6"/>
        <v>0.9405762952763046</v>
      </c>
      <c r="I60" s="95">
        <f>D60*H60</f>
        <v>2351440.7381907613</v>
      </c>
      <c r="J60" s="97"/>
      <c r="K60" s="144">
        <v>2375000</v>
      </c>
      <c r="L60" s="143">
        <f t="shared" si="2"/>
        <v>0</v>
      </c>
      <c r="M60" s="181">
        <f t="shared" si="3"/>
        <v>2351440.7381907613</v>
      </c>
      <c r="W60" s="88">
        <f t="shared" si="5"/>
        <v>0.96</v>
      </c>
    </row>
    <row r="61" spans="1:23" s="7" customFormat="1" ht="12.75">
      <c r="A61" s="5"/>
      <c r="B61" s="6">
        <v>16</v>
      </c>
      <c r="C61" s="89" t="s">
        <v>31</v>
      </c>
      <c r="D61" s="90">
        <v>1000000</v>
      </c>
      <c r="E61" s="91">
        <v>106</v>
      </c>
      <c r="F61" s="92">
        <f t="shared" si="0"/>
        <v>9433.962264150943</v>
      </c>
      <c r="G61" s="93">
        <f t="shared" si="1"/>
        <v>0.9759712383901756</v>
      </c>
      <c r="H61" s="94">
        <f t="shared" si="6"/>
        <v>0.9369323888545685</v>
      </c>
      <c r="I61" s="95">
        <f t="shared" si="4"/>
        <v>936932.3888545685</v>
      </c>
      <c r="J61" s="97"/>
      <c r="K61" s="144">
        <v>970000</v>
      </c>
      <c r="L61" s="143">
        <f t="shared" si="2"/>
        <v>0</v>
      </c>
      <c r="M61" s="181">
        <f t="shared" si="3"/>
        <v>936932.3888545685</v>
      </c>
      <c r="W61" s="88">
        <f t="shared" si="5"/>
        <v>0.96</v>
      </c>
    </row>
    <row r="62" spans="1:23" s="7" customFormat="1" ht="12.75">
      <c r="A62" s="5"/>
      <c r="B62" s="6">
        <v>17</v>
      </c>
      <c r="C62" s="89" t="s">
        <v>32</v>
      </c>
      <c r="D62" s="90">
        <v>1500000</v>
      </c>
      <c r="E62" s="91">
        <v>107</v>
      </c>
      <c r="F62" s="92">
        <f t="shared" si="0"/>
        <v>14018.691588785046</v>
      </c>
      <c r="G62" s="93">
        <f t="shared" si="1"/>
        <v>0.9722464508679572</v>
      </c>
      <c r="H62" s="94">
        <f t="shared" si="6"/>
        <v>0.9333565928332389</v>
      </c>
      <c r="I62" s="95">
        <f t="shared" si="4"/>
        <v>1400034.8892498584</v>
      </c>
      <c r="J62" s="97"/>
      <c r="K62" s="144">
        <v>1520000</v>
      </c>
      <c r="L62" s="143">
        <f t="shared" si="2"/>
        <v>18667.131856664782</v>
      </c>
      <c r="M62" s="181">
        <f t="shared" si="3"/>
        <v>1418702.0211065232</v>
      </c>
      <c r="W62" s="88">
        <f t="shared" si="5"/>
        <v>0.96</v>
      </c>
    </row>
    <row r="63" spans="1:23" s="7" customFormat="1" ht="12.75">
      <c r="A63" s="5"/>
      <c r="B63" s="6">
        <v>18</v>
      </c>
      <c r="C63" s="89" t="s">
        <v>33</v>
      </c>
      <c r="D63" s="90">
        <v>4000000</v>
      </c>
      <c r="E63" s="91">
        <v>108</v>
      </c>
      <c r="F63" s="92">
        <f t="shared" si="0"/>
        <v>37037.03703703704</v>
      </c>
      <c r="G63" s="93">
        <f t="shared" si="1"/>
        <v>0.9685906408924464</v>
      </c>
      <c r="H63" s="94">
        <f t="shared" si="6"/>
        <v>0.9298470152567485</v>
      </c>
      <c r="I63" s="95">
        <f t="shared" si="4"/>
        <v>3719388.061026994</v>
      </c>
      <c r="J63" s="97"/>
      <c r="K63" s="145">
        <v>3950000</v>
      </c>
      <c r="L63" s="143">
        <f t="shared" si="2"/>
        <v>0</v>
      </c>
      <c r="M63" s="181">
        <f t="shared" si="3"/>
        <v>3719388.061026994</v>
      </c>
      <c r="P63" s="5"/>
      <c r="W63" s="88">
        <f t="shared" si="5"/>
        <v>0.96</v>
      </c>
    </row>
    <row r="64" spans="1:23" s="7" customFormat="1" ht="12.75">
      <c r="A64" s="5"/>
      <c r="B64" s="6">
        <v>19</v>
      </c>
      <c r="C64" s="89" t="s">
        <v>34</v>
      </c>
      <c r="D64" s="90">
        <v>2500000</v>
      </c>
      <c r="E64" s="91">
        <v>109</v>
      </c>
      <c r="F64" s="92">
        <f t="shared" si="0"/>
        <v>22935.77981651376</v>
      </c>
      <c r="G64" s="93">
        <f t="shared" si="1"/>
        <v>0.9650019099990552</v>
      </c>
      <c r="H64" s="94">
        <f t="shared" si="6"/>
        <v>0.926401833599093</v>
      </c>
      <c r="I64" s="95">
        <f t="shared" si="4"/>
        <v>2316004.5839977325</v>
      </c>
      <c r="J64" s="97"/>
      <c r="K64" s="145">
        <v>2320000</v>
      </c>
      <c r="L64" s="143">
        <f t="shared" si="2"/>
        <v>0</v>
      </c>
      <c r="M64" s="181">
        <f t="shared" si="3"/>
        <v>2316004.5839977325</v>
      </c>
      <c r="P64" s="5"/>
      <c r="W64" s="88">
        <f t="shared" si="5"/>
        <v>0.96</v>
      </c>
    </row>
    <row r="65" spans="1:23" s="7" customFormat="1" ht="12.75">
      <c r="A65" s="5"/>
      <c r="B65" s="6">
        <v>20</v>
      </c>
      <c r="C65" s="89" t="s">
        <v>35</v>
      </c>
      <c r="D65" s="90">
        <v>0</v>
      </c>
      <c r="E65" s="91">
        <v>110</v>
      </c>
      <c r="F65" s="92">
        <f t="shared" si="0"/>
        <v>0</v>
      </c>
      <c r="G65" s="93">
        <f t="shared" si="1"/>
        <v>0.961478428758271</v>
      </c>
      <c r="H65" s="94">
        <f t="shared" si="6"/>
        <v>0.9230192916079402</v>
      </c>
      <c r="I65" s="95">
        <f t="shared" si="4"/>
        <v>0</v>
      </c>
      <c r="K65" s="144">
        <v>0</v>
      </c>
      <c r="L65" s="146"/>
      <c r="M65" s="182"/>
      <c r="P65" s="5"/>
      <c r="W65" s="88">
        <f t="shared" si="5"/>
        <v>0.96</v>
      </c>
    </row>
    <row r="66" spans="1:23" s="7" customFormat="1" ht="13.5" thickBot="1">
      <c r="A66" s="5"/>
      <c r="B66" s="6">
        <v>21</v>
      </c>
      <c r="C66" s="184" t="s">
        <v>36</v>
      </c>
      <c r="D66" s="185">
        <v>0</v>
      </c>
      <c r="E66" s="186">
        <v>110</v>
      </c>
      <c r="F66" s="187">
        <f t="shared" si="0"/>
        <v>0</v>
      </c>
      <c r="G66" s="188">
        <f t="shared" si="1"/>
        <v>0.961478428758271</v>
      </c>
      <c r="H66" s="189">
        <f t="shared" si="6"/>
        <v>0.9230192916079402</v>
      </c>
      <c r="I66" s="190">
        <f t="shared" si="4"/>
        <v>0</v>
      </c>
      <c r="J66" s="97"/>
      <c r="K66" s="151">
        <v>0</v>
      </c>
      <c r="L66" s="147"/>
      <c r="M66" s="183"/>
      <c r="P66" s="5"/>
      <c r="W66" s="88">
        <f t="shared" si="5"/>
        <v>0.96</v>
      </c>
    </row>
    <row r="67" spans="1:16" s="7" customFormat="1" ht="12.75">
      <c r="A67" s="5"/>
      <c r="B67" s="5"/>
      <c r="C67" s="100" t="s">
        <v>0</v>
      </c>
      <c r="D67" s="101">
        <f>SUM(D46:D66)</f>
        <v>35000000</v>
      </c>
      <c r="E67" s="61"/>
      <c r="F67" s="102">
        <f>SUM(F46:F66)</f>
        <v>350095.7924623881</v>
      </c>
      <c r="G67" s="61"/>
      <c r="H67" s="148">
        <f>I67/D67</f>
        <v>0.9599999999999997</v>
      </c>
      <c r="I67" s="103">
        <f>SUM(I46:I66)</f>
        <v>33599999.99999999</v>
      </c>
      <c r="J67" s="97"/>
      <c r="K67" s="104">
        <f>SUM(K46:K66)</f>
        <v>34145000</v>
      </c>
      <c r="L67" s="106">
        <f>M67-I67</f>
        <v>-85666.69706816226</v>
      </c>
      <c r="M67" s="105">
        <f>SUM(M46:M66)</f>
        <v>33514333.30293183</v>
      </c>
      <c r="P67" s="5"/>
    </row>
    <row r="68" spans="1:16" s="7" customFormat="1" ht="12.75">
      <c r="A68" s="5"/>
      <c r="B68" s="5"/>
      <c r="C68" s="100"/>
      <c r="D68" s="107" t="s">
        <v>52</v>
      </c>
      <c r="E68" s="61"/>
      <c r="F68" s="61"/>
      <c r="G68" s="61"/>
      <c r="H68" s="103"/>
      <c r="I68" s="108"/>
      <c r="J68" s="6"/>
      <c r="K68" s="6"/>
      <c r="M68" s="150">
        <f>M67/D67</f>
        <v>0.9575523800837665</v>
      </c>
      <c r="N68" s="109" t="s">
        <v>67</v>
      </c>
      <c r="P68" s="5"/>
    </row>
    <row r="69" spans="1:16" s="7" customFormat="1" ht="12.75">
      <c r="A69" s="5"/>
      <c r="B69" s="5"/>
      <c r="C69" s="110" t="s">
        <v>42</v>
      </c>
      <c r="D69" s="101"/>
      <c r="E69" s="61"/>
      <c r="F69" s="61"/>
      <c r="G69" s="61"/>
      <c r="H69" s="103"/>
      <c r="I69" s="61"/>
      <c r="J69" s="6"/>
      <c r="K69" s="6"/>
      <c r="L69" s="6"/>
      <c r="M69" s="5"/>
      <c r="N69" s="5"/>
      <c r="O69" s="109"/>
      <c r="P69" s="5"/>
    </row>
    <row r="70" spans="1:16" s="118" customFormat="1" ht="14.25">
      <c r="A70" s="111"/>
      <c r="B70" s="111"/>
      <c r="C70" s="112" t="s">
        <v>63</v>
      </c>
      <c r="D70" s="113"/>
      <c r="E70" s="114"/>
      <c r="F70" s="114"/>
      <c r="G70" s="114"/>
      <c r="H70" s="115"/>
      <c r="I70" s="114"/>
      <c r="J70" s="116"/>
      <c r="K70" s="116"/>
      <c r="L70" s="116"/>
      <c r="M70" s="111"/>
      <c r="N70" s="111"/>
      <c r="O70" s="117"/>
      <c r="P70" s="111"/>
    </row>
    <row r="71" spans="1:16" s="7" customFormat="1" ht="12.75">
      <c r="A71" s="5"/>
      <c r="B71" s="5"/>
      <c r="C71" s="119" t="s">
        <v>91</v>
      </c>
      <c r="D71" s="101"/>
      <c r="E71" s="61"/>
      <c r="F71" s="61"/>
      <c r="G71" s="61"/>
      <c r="H71" s="103"/>
      <c r="I71" s="61"/>
      <c r="J71" s="6"/>
      <c r="K71" s="6"/>
      <c r="L71" s="6"/>
      <c r="M71" s="5"/>
      <c r="N71" s="5"/>
      <c r="O71" s="109"/>
      <c r="P71" s="5"/>
    </row>
    <row r="72" spans="1:16" s="7" customFormat="1" ht="12.75">
      <c r="A72" s="8"/>
      <c r="B72" s="8"/>
      <c r="C72" s="120" t="s">
        <v>43</v>
      </c>
      <c r="D72" s="121"/>
      <c r="E72" s="10"/>
      <c r="F72" s="10"/>
      <c r="G72" s="10"/>
      <c r="H72" s="122"/>
      <c r="I72" s="10"/>
      <c r="J72" s="47"/>
      <c r="K72" s="47"/>
      <c r="L72" s="47"/>
      <c r="M72" s="8"/>
      <c r="N72" s="8"/>
      <c r="O72" s="109"/>
      <c r="P72" s="5"/>
    </row>
    <row r="73" spans="1:14" ht="12.75">
      <c r="A73" s="123"/>
      <c r="B73" s="123"/>
      <c r="C73" s="123"/>
      <c r="D73" s="124"/>
      <c r="E73" s="124"/>
      <c r="F73" s="124"/>
      <c r="G73" s="124"/>
      <c r="H73" s="124"/>
      <c r="I73" s="124"/>
      <c r="J73" s="125"/>
      <c r="K73" s="125"/>
      <c r="L73" s="125"/>
      <c r="M73" s="123"/>
      <c r="N73" s="123"/>
    </row>
  </sheetData>
  <sheetProtection/>
  <mergeCells count="3">
    <mergeCell ref="B2:I2"/>
    <mergeCell ref="B3:I3"/>
    <mergeCell ref="B4:I4"/>
  </mergeCells>
  <printOptions/>
  <pageMargins left="0.5" right="0.5" top="0.87" bottom="0.75" header="0.5" footer="0.5"/>
  <pageSetup fitToHeight="1" fitToWidth="1" horizontalDpi="600" verticalDpi="600" orientation="landscape" scale="86" r:id="rId2"/>
  <headerFooter alignWithMargins="0">
    <oddFooter>&amp;L&amp;8&amp;F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ExxonMobil or an Affiliate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dbwheele</dc:creator>
  <cp:keywords/>
  <dc:description/>
  <cp:lastModifiedBy>Claudia Orlando</cp:lastModifiedBy>
  <cp:lastPrinted>2011-05-14T17:17:59Z</cp:lastPrinted>
  <dcterms:created xsi:type="dcterms:W3CDTF">2011-05-10T18:55:31Z</dcterms:created>
  <dcterms:modified xsi:type="dcterms:W3CDTF">2011-07-07T19:14:53Z</dcterms:modified>
  <cp:category/>
  <cp:version/>
  <cp:contentType/>
  <cp:contentStatus/>
</cp:coreProperties>
</file>