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 AB 1085\"/>
    </mc:Choice>
  </mc:AlternateContent>
  <bookViews>
    <workbookView xWindow="0" yWindow="0" windowWidth="23040" windowHeight="9048" tabRatio="601"/>
  </bookViews>
  <sheets>
    <sheet name="Proposed" sheetId="26" r:id="rId1"/>
    <sheet name="Alternative 1" sheetId="28" r:id="rId2"/>
    <sheet name="Alternative 2" sheetId="29" r:id="rId3"/>
    <sheet name="Statewide Local &amp; State Costs" sheetId="23" r:id="rId4"/>
    <sheet name="Initial &amp; Annual Business Costs" sheetId="24" r:id="rId5"/>
    <sheet name="Emission Benefits &amp; CE" sheetId="27" r:id="rId6"/>
  </sheets>
  <definedNames>
    <definedName name="_xlnm.Print_Area" localSheetId="1">'Alternative 1'!$B$2:$I$39,'Alternative 1'!$B$41:$H$97,'Alternative 1'!$B$99:$I$153,'Alternative 1'!$L$5:$AA$32,'Alternative 1'!$AC$3:$AW$49,'Alternative 1'!$AC$51:$AW$95,'Alternative 1'!$AY$3:$BS$49,'Alternative 1'!$AY$51:$BS$95,'Alternative 1'!$L$35:$AA$66</definedName>
    <definedName name="_xlnm.Print_Area" localSheetId="2">'Alternative 2'!$B$2:$I$39,'Alternative 2'!$B$41:$H$97,'Alternative 2'!$B$99:$I$153,'Alternative 2'!$L$2:$AA$29,'Alternative 2'!$AC$3:$AW$49,'Alternative 2'!$AC$51:$AW$95,'Alternative 2'!$AY$3:$BS$49,'Alternative 2'!$AY$51:$BS$95,'Alternative 2'!$L$32:$AA$63</definedName>
    <definedName name="_xlnm.Print_Area" localSheetId="5">'Emission Benefits &amp; CE'!$B$1:$J$53</definedName>
    <definedName name="_xlnm.Print_Area" localSheetId="4">'Initial &amp; Annual Business Costs'!$B$1:$F$60</definedName>
    <definedName name="_xlnm.Print_Area" localSheetId="0">Proposed!$B$2:$I$39,Proposed!$B$41:$H$97,Proposed!$B$99:$I$153,Proposed!$L$5:$AA$32,Proposed!$AC$3:$AW$49,Proposed!$AC$51:$AW$95,Proposed!$AY$3:$BS$49,Proposed!$AY$51:$BS$95,Proposed!$L$35:$AA$66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26" l="1"/>
  <c r="E145" i="26"/>
  <c r="D145" i="26"/>
  <c r="E57" i="24" l="1"/>
  <c r="C60" i="24"/>
  <c r="C57" i="24"/>
  <c r="C27" i="24"/>
  <c r="E27" i="24" s="1"/>
  <c r="C30" i="24"/>
  <c r="M74" i="23" l="1"/>
  <c r="R7" i="26" l="1"/>
  <c r="C26" i="27"/>
  <c r="C141" i="29"/>
  <c r="C140" i="29"/>
  <c r="C139" i="29"/>
  <c r="H135" i="29"/>
  <c r="D135" i="29"/>
  <c r="C145" i="29" s="1"/>
  <c r="BQ94" i="29"/>
  <c r="BP94" i="29"/>
  <c r="BO94" i="29"/>
  <c r="BN94" i="29"/>
  <c r="BM94" i="29"/>
  <c r="BL94" i="29"/>
  <c r="BK94" i="29"/>
  <c r="BJ94" i="29"/>
  <c r="BI94" i="29"/>
  <c r="BH94" i="29"/>
  <c r="BG94" i="29"/>
  <c r="BF94" i="29"/>
  <c r="BE94" i="29"/>
  <c r="BD94" i="29"/>
  <c r="BC94" i="29"/>
  <c r="BB94" i="29"/>
  <c r="BA94" i="29"/>
  <c r="AZ94" i="29"/>
  <c r="AU94" i="29"/>
  <c r="AT94" i="29"/>
  <c r="AS94" i="29"/>
  <c r="AR94" i="29"/>
  <c r="AQ94" i="29"/>
  <c r="AP94" i="29"/>
  <c r="AO94" i="29"/>
  <c r="AN94" i="29"/>
  <c r="AM94" i="29"/>
  <c r="AL94" i="29"/>
  <c r="AK94" i="29"/>
  <c r="AJ94" i="29"/>
  <c r="AI94" i="29"/>
  <c r="AH94" i="29"/>
  <c r="AG94" i="29"/>
  <c r="AF94" i="29"/>
  <c r="AE94" i="29"/>
  <c r="AD94" i="29"/>
  <c r="BP93" i="29"/>
  <c r="BO93" i="29"/>
  <c r="BN93" i="29"/>
  <c r="BM93" i="29"/>
  <c r="BL93" i="29"/>
  <c r="BK93" i="29"/>
  <c r="BJ93" i="29"/>
  <c r="BI93" i="29"/>
  <c r="BH93" i="29"/>
  <c r="BG93" i="29"/>
  <c r="BF93" i="29"/>
  <c r="BE93" i="29"/>
  <c r="BD93" i="29"/>
  <c r="BC93" i="29"/>
  <c r="BB93" i="29"/>
  <c r="BA93" i="29"/>
  <c r="AZ93" i="29"/>
  <c r="AT93" i="29"/>
  <c r="AS93" i="29"/>
  <c r="AR93" i="29"/>
  <c r="AQ93" i="29"/>
  <c r="AP93" i="29"/>
  <c r="AO93" i="29"/>
  <c r="AN93" i="29"/>
  <c r="AM93" i="29"/>
  <c r="AL93" i="29"/>
  <c r="AK93" i="29"/>
  <c r="AJ93" i="29"/>
  <c r="AI93" i="29"/>
  <c r="AH93" i="29"/>
  <c r="AG93" i="29"/>
  <c r="AF93" i="29"/>
  <c r="AE93" i="29"/>
  <c r="AD93" i="29"/>
  <c r="BO92" i="29"/>
  <c r="BN92" i="29"/>
  <c r="BM92" i="29"/>
  <c r="BL92" i="29"/>
  <c r="BK92" i="29"/>
  <c r="BJ92" i="29"/>
  <c r="BI92" i="29"/>
  <c r="BH92" i="29"/>
  <c r="BG92" i="29"/>
  <c r="BF92" i="29"/>
  <c r="BE92" i="29"/>
  <c r="BD92" i="29"/>
  <c r="BC92" i="29"/>
  <c r="BB92" i="29"/>
  <c r="BA92" i="29"/>
  <c r="AZ92" i="29"/>
  <c r="AS92" i="29"/>
  <c r="AR92" i="29"/>
  <c r="AQ92" i="29"/>
  <c r="AP92" i="29"/>
  <c r="AO92" i="29"/>
  <c r="AN92" i="29"/>
  <c r="AM92" i="29"/>
  <c r="AL92" i="29"/>
  <c r="AK92" i="29"/>
  <c r="AJ92" i="29"/>
  <c r="AI92" i="29"/>
  <c r="AH92" i="29"/>
  <c r="AG92" i="29"/>
  <c r="AF92" i="29"/>
  <c r="AE92" i="29"/>
  <c r="AD92" i="29"/>
  <c r="BN91" i="29"/>
  <c r="BM91" i="29"/>
  <c r="BL91" i="29"/>
  <c r="BK91" i="29"/>
  <c r="BJ91" i="29"/>
  <c r="BI91" i="29"/>
  <c r="BH91" i="29"/>
  <c r="BG91" i="29"/>
  <c r="BF91" i="29"/>
  <c r="BE91" i="29"/>
  <c r="BD91" i="29"/>
  <c r="BC91" i="29"/>
  <c r="BB91" i="29"/>
  <c r="BA91" i="29"/>
  <c r="AZ91" i="29"/>
  <c r="AR91" i="29"/>
  <c r="AQ91" i="29"/>
  <c r="AP91" i="29"/>
  <c r="AO91" i="29"/>
  <c r="AN91" i="29"/>
  <c r="AM91" i="29"/>
  <c r="AL91" i="29"/>
  <c r="AK91" i="29"/>
  <c r="AJ91" i="29"/>
  <c r="AI91" i="29"/>
  <c r="AH91" i="29"/>
  <c r="AG91" i="29"/>
  <c r="AF91" i="29"/>
  <c r="AE91" i="29"/>
  <c r="AD91" i="29"/>
  <c r="BM90" i="29"/>
  <c r="BL90" i="29"/>
  <c r="BK90" i="29"/>
  <c r="BJ90" i="29"/>
  <c r="BI90" i="29"/>
  <c r="BH90" i="29"/>
  <c r="BG90" i="29"/>
  <c r="BF90" i="29"/>
  <c r="BE90" i="29"/>
  <c r="BD90" i="29"/>
  <c r="BC90" i="29"/>
  <c r="BB90" i="29"/>
  <c r="BA90" i="29"/>
  <c r="AZ90" i="29"/>
  <c r="AQ90" i="29"/>
  <c r="AP90" i="29"/>
  <c r="AO90" i="29"/>
  <c r="AN90" i="29"/>
  <c r="AM90" i="29"/>
  <c r="AL90" i="29"/>
  <c r="AK90" i="29"/>
  <c r="AJ90" i="29"/>
  <c r="AI90" i="29"/>
  <c r="AH90" i="29"/>
  <c r="AG90" i="29"/>
  <c r="AF90" i="29"/>
  <c r="AE90" i="29"/>
  <c r="AD90" i="29"/>
  <c r="BR89" i="29"/>
  <c r="BL89" i="29"/>
  <c r="BK89" i="29"/>
  <c r="BJ89" i="29"/>
  <c r="BI89" i="29"/>
  <c r="BH89" i="29"/>
  <c r="BG89" i="29"/>
  <c r="BF89" i="29"/>
  <c r="BE89" i="29"/>
  <c r="BD89" i="29"/>
  <c r="BC89" i="29"/>
  <c r="BB89" i="29"/>
  <c r="BA89" i="29"/>
  <c r="AZ89" i="29"/>
  <c r="AY89" i="29"/>
  <c r="AV89" i="29"/>
  <c r="AP89" i="29"/>
  <c r="AO89" i="29"/>
  <c r="AN89" i="29"/>
  <c r="AM89" i="29"/>
  <c r="AL89" i="29"/>
  <c r="AK89" i="29"/>
  <c r="AJ89" i="29"/>
  <c r="AI89" i="29"/>
  <c r="AH89" i="29"/>
  <c r="AG89" i="29"/>
  <c r="AF89" i="29"/>
  <c r="AE89" i="29"/>
  <c r="AD89" i="29"/>
  <c r="BR88" i="29"/>
  <c r="BQ88" i="29"/>
  <c r="BK88" i="29"/>
  <c r="BJ88" i="29"/>
  <c r="BI88" i="29"/>
  <c r="BH88" i="29"/>
  <c r="BG88" i="29"/>
  <c r="BF88" i="29"/>
  <c r="BE88" i="29"/>
  <c r="BD88" i="29"/>
  <c r="BC88" i="29"/>
  <c r="BB88" i="29"/>
  <c r="BA88" i="29"/>
  <c r="AZ88" i="29"/>
  <c r="AV88" i="29"/>
  <c r="AU88" i="29"/>
  <c r="AO88" i="29"/>
  <c r="AN88" i="29"/>
  <c r="AM88" i="29"/>
  <c r="AL88" i="29"/>
  <c r="AK88" i="29"/>
  <c r="AJ88" i="29"/>
  <c r="AI88" i="29"/>
  <c r="AH88" i="29"/>
  <c r="AG88" i="29"/>
  <c r="AF88" i="29"/>
  <c r="AE88" i="29"/>
  <c r="AD88" i="29"/>
  <c r="B127" i="29"/>
  <c r="BR87" i="29"/>
  <c r="BQ87" i="29"/>
  <c r="BP87" i="29"/>
  <c r="BJ87" i="29"/>
  <c r="BI87" i="29"/>
  <c r="BH87" i="29"/>
  <c r="BG87" i="29"/>
  <c r="BF87" i="29"/>
  <c r="BE87" i="29"/>
  <c r="BD87" i="29"/>
  <c r="BC87" i="29"/>
  <c r="BB87" i="29"/>
  <c r="BA87" i="29"/>
  <c r="AZ87" i="29"/>
  <c r="AV87" i="29"/>
  <c r="AU87" i="29"/>
  <c r="AT87" i="29"/>
  <c r="AN87" i="29"/>
  <c r="AM87" i="29"/>
  <c r="AL87" i="29"/>
  <c r="AK87" i="29"/>
  <c r="AJ87" i="29"/>
  <c r="AI87" i="29"/>
  <c r="AH87" i="29"/>
  <c r="AG87" i="29"/>
  <c r="AF87" i="29"/>
  <c r="AE87" i="29"/>
  <c r="AD87" i="29"/>
  <c r="BR86" i="29"/>
  <c r="BQ86" i="29"/>
  <c r="BP86" i="29"/>
  <c r="BO86" i="29"/>
  <c r="BI86" i="29"/>
  <c r="BH86" i="29"/>
  <c r="BG86" i="29"/>
  <c r="BF86" i="29"/>
  <c r="BE86" i="29"/>
  <c r="BD86" i="29"/>
  <c r="BC86" i="29"/>
  <c r="BB86" i="29"/>
  <c r="BA86" i="29"/>
  <c r="AZ86" i="29"/>
  <c r="AV86" i="29"/>
  <c r="AU86" i="29"/>
  <c r="AT86" i="29"/>
  <c r="AS86" i="29"/>
  <c r="AM86" i="29"/>
  <c r="AL86" i="29"/>
  <c r="AK86" i="29"/>
  <c r="AJ86" i="29"/>
  <c r="AI86" i="29"/>
  <c r="AH86" i="29"/>
  <c r="AG86" i="29"/>
  <c r="AF86" i="29"/>
  <c r="AE86" i="29"/>
  <c r="AD86" i="29"/>
  <c r="BR85" i="29"/>
  <c r="BQ85" i="29"/>
  <c r="BP85" i="29"/>
  <c r="BO85" i="29"/>
  <c r="BN85" i="29"/>
  <c r="BH85" i="29"/>
  <c r="BG85" i="29"/>
  <c r="BF85" i="29"/>
  <c r="BE85" i="29"/>
  <c r="BD85" i="29"/>
  <c r="BC85" i="29"/>
  <c r="BB85" i="29"/>
  <c r="BA85" i="29"/>
  <c r="AZ85" i="29"/>
  <c r="AY85" i="29"/>
  <c r="AV85" i="29"/>
  <c r="AU85" i="29"/>
  <c r="AT85" i="29"/>
  <c r="AS85" i="29"/>
  <c r="AR85" i="29"/>
  <c r="AL85" i="29"/>
  <c r="AK85" i="29"/>
  <c r="AJ85" i="29"/>
  <c r="AI85" i="29"/>
  <c r="AH85" i="29"/>
  <c r="AG85" i="29"/>
  <c r="AF85" i="29"/>
  <c r="AE85" i="29"/>
  <c r="AD85" i="29"/>
  <c r="BR84" i="29"/>
  <c r="BQ84" i="29"/>
  <c r="BP84" i="29"/>
  <c r="BO84" i="29"/>
  <c r="BN84" i="29"/>
  <c r="BM84" i="29"/>
  <c r="BG84" i="29"/>
  <c r="BF84" i="29"/>
  <c r="BE84" i="29"/>
  <c r="BD84" i="29"/>
  <c r="BC84" i="29"/>
  <c r="BB84" i="29"/>
  <c r="BA84" i="29"/>
  <c r="AZ84" i="29"/>
  <c r="AV84" i="29"/>
  <c r="AU84" i="29"/>
  <c r="AT84" i="29"/>
  <c r="AS84" i="29"/>
  <c r="AR84" i="29"/>
  <c r="AQ84" i="29"/>
  <c r="AK84" i="29"/>
  <c r="AJ84" i="29"/>
  <c r="AI84" i="29"/>
  <c r="AH84" i="29"/>
  <c r="AG84" i="29"/>
  <c r="AF84" i="29"/>
  <c r="AE84" i="29"/>
  <c r="AD84" i="29"/>
  <c r="BR83" i="29"/>
  <c r="BQ83" i="29"/>
  <c r="BP83" i="29"/>
  <c r="BO83" i="29"/>
  <c r="BN83" i="29"/>
  <c r="BM83" i="29"/>
  <c r="BL83" i="29"/>
  <c r="BF83" i="29"/>
  <c r="BE83" i="29"/>
  <c r="BD83" i="29"/>
  <c r="BC83" i="29"/>
  <c r="BB83" i="29"/>
  <c r="BA83" i="29"/>
  <c r="AZ83" i="29"/>
  <c r="AV83" i="29"/>
  <c r="AU83" i="29"/>
  <c r="AT83" i="29"/>
  <c r="AS83" i="29"/>
  <c r="AR83" i="29"/>
  <c r="AQ83" i="29"/>
  <c r="AP83" i="29"/>
  <c r="AJ83" i="29"/>
  <c r="AI83" i="29"/>
  <c r="AH83" i="29"/>
  <c r="AG83" i="29"/>
  <c r="AF83" i="29"/>
  <c r="AE83" i="29"/>
  <c r="AD83" i="29"/>
  <c r="BR82" i="29"/>
  <c r="BQ82" i="29"/>
  <c r="BP82" i="29"/>
  <c r="BO82" i="29"/>
  <c r="BN82" i="29"/>
  <c r="BM82" i="29"/>
  <c r="BL82" i="29"/>
  <c r="BK82" i="29"/>
  <c r="BE82" i="29"/>
  <c r="BD82" i="29"/>
  <c r="BC82" i="29"/>
  <c r="BB82" i="29"/>
  <c r="BA82" i="29"/>
  <c r="AZ82" i="29"/>
  <c r="AV82" i="29"/>
  <c r="AU82" i="29"/>
  <c r="AT82" i="29"/>
  <c r="AS82" i="29"/>
  <c r="AR82" i="29"/>
  <c r="AQ82" i="29"/>
  <c r="AP82" i="29"/>
  <c r="AO82" i="29"/>
  <c r="AI82" i="29"/>
  <c r="AH82" i="29"/>
  <c r="AG82" i="29"/>
  <c r="AF82" i="29"/>
  <c r="AE82" i="29"/>
  <c r="AD82" i="29"/>
  <c r="BR81" i="29"/>
  <c r="BQ81" i="29"/>
  <c r="BP81" i="29"/>
  <c r="BO81" i="29"/>
  <c r="BN81" i="29"/>
  <c r="BM81" i="29"/>
  <c r="BL81" i="29"/>
  <c r="BK81" i="29"/>
  <c r="BJ81" i="29"/>
  <c r="BD81" i="29"/>
  <c r="BC81" i="29"/>
  <c r="BB81" i="29"/>
  <c r="BA81" i="29"/>
  <c r="AZ81" i="29"/>
  <c r="AV81" i="29"/>
  <c r="AU81" i="29"/>
  <c r="AT81" i="29"/>
  <c r="AS81" i="29"/>
  <c r="AR81" i="29"/>
  <c r="AQ81" i="29"/>
  <c r="AP81" i="29"/>
  <c r="AO81" i="29"/>
  <c r="AN81" i="29"/>
  <c r="AH81" i="29"/>
  <c r="AG81" i="29"/>
  <c r="AF81" i="29"/>
  <c r="AE81" i="29"/>
  <c r="AD81" i="29"/>
  <c r="BR80" i="29"/>
  <c r="BQ80" i="29"/>
  <c r="BP80" i="29"/>
  <c r="BO80" i="29"/>
  <c r="BN80" i="29"/>
  <c r="BM80" i="29"/>
  <c r="BL80" i="29"/>
  <c r="BK80" i="29"/>
  <c r="BJ80" i="29"/>
  <c r="BI80" i="29"/>
  <c r="BC80" i="29"/>
  <c r="BB80" i="29"/>
  <c r="BA80" i="29"/>
  <c r="AZ80" i="29"/>
  <c r="AV80" i="29"/>
  <c r="AU80" i="29"/>
  <c r="AT80" i="29"/>
  <c r="AS80" i="29"/>
  <c r="AR80" i="29"/>
  <c r="AQ80" i="29"/>
  <c r="AP80" i="29"/>
  <c r="AO80" i="29"/>
  <c r="AN80" i="29"/>
  <c r="AM80" i="29"/>
  <c r="AG80" i="29"/>
  <c r="AF80" i="29"/>
  <c r="AE80" i="29"/>
  <c r="AD80" i="29"/>
  <c r="BR79" i="29"/>
  <c r="BQ79" i="29"/>
  <c r="BP79" i="29"/>
  <c r="BO79" i="29"/>
  <c r="BN79" i="29"/>
  <c r="BM79" i="29"/>
  <c r="BL79" i="29"/>
  <c r="BK79" i="29"/>
  <c r="BJ79" i="29"/>
  <c r="BI79" i="29"/>
  <c r="BH79" i="29"/>
  <c r="BB79" i="29"/>
  <c r="BA79" i="29"/>
  <c r="AZ79" i="29"/>
  <c r="AV79" i="29"/>
  <c r="AU79" i="29"/>
  <c r="AT79" i="29"/>
  <c r="AS79" i="29"/>
  <c r="AR79" i="29"/>
  <c r="AQ79" i="29"/>
  <c r="AP79" i="29"/>
  <c r="AO79" i="29"/>
  <c r="AN79" i="29"/>
  <c r="AM79" i="29"/>
  <c r="AL79" i="29"/>
  <c r="AF79" i="29"/>
  <c r="AE79" i="29"/>
  <c r="AD79" i="29"/>
  <c r="BR78" i="29"/>
  <c r="BQ78" i="29"/>
  <c r="BP78" i="29"/>
  <c r="BO78" i="29"/>
  <c r="BN78" i="29"/>
  <c r="BM78" i="29"/>
  <c r="BL78" i="29"/>
  <c r="BK78" i="29"/>
  <c r="BJ78" i="29"/>
  <c r="BI78" i="29"/>
  <c r="BH78" i="29"/>
  <c r="BG78" i="29"/>
  <c r="BA78" i="29"/>
  <c r="AZ78" i="29"/>
  <c r="AV78" i="29"/>
  <c r="AU78" i="29"/>
  <c r="AT78" i="29"/>
  <c r="AS78" i="29"/>
  <c r="AR78" i="29"/>
  <c r="AQ78" i="29"/>
  <c r="AP78" i="29"/>
  <c r="AO78" i="29"/>
  <c r="AN78" i="29"/>
  <c r="AM78" i="29"/>
  <c r="AL78" i="29"/>
  <c r="AK78" i="29"/>
  <c r="AE78" i="29"/>
  <c r="AD78" i="29"/>
  <c r="BR77" i="29"/>
  <c r="BQ77" i="29"/>
  <c r="BP77" i="29"/>
  <c r="BO77" i="29"/>
  <c r="BN77" i="29"/>
  <c r="BM77" i="29"/>
  <c r="BL77" i="29"/>
  <c r="BK77" i="29"/>
  <c r="BJ77" i="29"/>
  <c r="BI77" i="29"/>
  <c r="BH77" i="29"/>
  <c r="BG77" i="29"/>
  <c r="BF77" i="29"/>
  <c r="AZ77" i="29"/>
  <c r="AV77" i="29"/>
  <c r="AU77" i="29"/>
  <c r="AT77" i="29"/>
  <c r="AS77" i="29"/>
  <c r="AR77" i="29"/>
  <c r="AQ77" i="29"/>
  <c r="AP77" i="29"/>
  <c r="AO77" i="29"/>
  <c r="AN77" i="29"/>
  <c r="AM77" i="29"/>
  <c r="AL77" i="29"/>
  <c r="AK77" i="29"/>
  <c r="AJ77" i="29"/>
  <c r="AD77" i="29"/>
  <c r="BR76" i="29"/>
  <c r="BQ76" i="29"/>
  <c r="BP76" i="29"/>
  <c r="BO76" i="29"/>
  <c r="BN76" i="29"/>
  <c r="BM76" i="29"/>
  <c r="BL76" i="29"/>
  <c r="BK76" i="29"/>
  <c r="BJ76" i="29"/>
  <c r="BI76" i="29"/>
  <c r="BH76" i="29"/>
  <c r="BG76" i="29"/>
  <c r="BF76" i="29"/>
  <c r="BE76" i="29"/>
  <c r="AV76" i="29"/>
  <c r="AU76" i="29"/>
  <c r="AT76" i="29"/>
  <c r="AS76" i="29"/>
  <c r="AR76" i="29"/>
  <c r="AQ76" i="29"/>
  <c r="AP76" i="29"/>
  <c r="AO76" i="29"/>
  <c r="AN76" i="29"/>
  <c r="AM76" i="29"/>
  <c r="AL76" i="29"/>
  <c r="AK76" i="29"/>
  <c r="AJ76" i="29"/>
  <c r="AI76" i="29"/>
  <c r="BB75" i="29"/>
  <c r="BC75" i="29" s="1"/>
  <c r="BD75" i="29" s="1"/>
  <c r="BE75" i="29" s="1"/>
  <c r="BF75" i="29" s="1"/>
  <c r="BG75" i="29" s="1"/>
  <c r="BH75" i="29" s="1"/>
  <c r="BI75" i="29" s="1"/>
  <c r="BJ75" i="29" s="1"/>
  <c r="BK75" i="29" s="1"/>
  <c r="BL75" i="29" s="1"/>
  <c r="BM75" i="29" s="1"/>
  <c r="BN75" i="29" s="1"/>
  <c r="BO75" i="29" s="1"/>
  <c r="BP75" i="29" s="1"/>
  <c r="BQ75" i="29" s="1"/>
  <c r="BR75" i="29" s="1"/>
  <c r="BA75" i="29"/>
  <c r="AE75" i="29"/>
  <c r="AF75" i="29" s="1"/>
  <c r="AG75" i="29" s="1"/>
  <c r="AH75" i="29" s="1"/>
  <c r="AI75" i="29" s="1"/>
  <c r="AJ75" i="29" s="1"/>
  <c r="AK75" i="29" s="1"/>
  <c r="AL75" i="29" s="1"/>
  <c r="AM75" i="29" s="1"/>
  <c r="AN75" i="29" s="1"/>
  <c r="AO75" i="29" s="1"/>
  <c r="AP75" i="29" s="1"/>
  <c r="AQ75" i="29" s="1"/>
  <c r="AR75" i="29" s="1"/>
  <c r="AS75" i="29" s="1"/>
  <c r="AT75" i="29" s="1"/>
  <c r="AU75" i="29" s="1"/>
  <c r="AV75" i="29" s="1"/>
  <c r="H116" i="29"/>
  <c r="D116" i="29"/>
  <c r="C116" i="29"/>
  <c r="H115" i="29"/>
  <c r="D115" i="29"/>
  <c r="C115" i="29"/>
  <c r="H114" i="29"/>
  <c r="D114" i="29"/>
  <c r="C114" i="29"/>
  <c r="H113" i="29"/>
  <c r="D113" i="29"/>
  <c r="C113" i="29"/>
  <c r="H112" i="29"/>
  <c r="D112" i="29"/>
  <c r="C112" i="29"/>
  <c r="H111" i="29"/>
  <c r="D111" i="29"/>
  <c r="C111" i="29"/>
  <c r="H110" i="29"/>
  <c r="D110" i="29"/>
  <c r="C110" i="29"/>
  <c r="H106" i="29"/>
  <c r="D106" i="29"/>
  <c r="C106" i="29"/>
  <c r="H105" i="29"/>
  <c r="D105" i="29"/>
  <c r="C105" i="29"/>
  <c r="H104" i="29"/>
  <c r="D104" i="29"/>
  <c r="C104" i="29"/>
  <c r="H103" i="29"/>
  <c r="D103" i="29"/>
  <c r="C103" i="29"/>
  <c r="AY60" i="29"/>
  <c r="AY83" i="29" s="1"/>
  <c r="H102" i="29"/>
  <c r="D102" i="29"/>
  <c r="C102" i="29"/>
  <c r="AY55" i="29"/>
  <c r="AY78" i="29" s="1"/>
  <c r="AF54" i="29"/>
  <c r="BA52" i="29"/>
  <c r="BB52" i="29" s="1"/>
  <c r="BC52" i="29" s="1"/>
  <c r="BD52" i="29" s="1"/>
  <c r="BE52" i="29" s="1"/>
  <c r="BF52" i="29" s="1"/>
  <c r="BG52" i="29" s="1"/>
  <c r="BH52" i="29" s="1"/>
  <c r="BI52" i="29" s="1"/>
  <c r="BJ52" i="29" s="1"/>
  <c r="BK52" i="29" s="1"/>
  <c r="BL52" i="29" s="1"/>
  <c r="BM52" i="29" s="1"/>
  <c r="BN52" i="29" s="1"/>
  <c r="BO52" i="29" s="1"/>
  <c r="BP52" i="29" s="1"/>
  <c r="BQ52" i="29" s="1"/>
  <c r="BR52" i="29" s="1"/>
  <c r="AE52" i="29"/>
  <c r="AF52" i="29" s="1"/>
  <c r="AG52" i="29" s="1"/>
  <c r="AH52" i="29" s="1"/>
  <c r="AI52" i="29" s="1"/>
  <c r="AJ52" i="29" s="1"/>
  <c r="AK52" i="29" s="1"/>
  <c r="AL52" i="29" s="1"/>
  <c r="AM52" i="29" s="1"/>
  <c r="AN52" i="29" s="1"/>
  <c r="AO52" i="29" s="1"/>
  <c r="AP52" i="29" s="1"/>
  <c r="AQ52" i="29" s="1"/>
  <c r="AR52" i="29" s="1"/>
  <c r="AS52" i="29" s="1"/>
  <c r="AT52" i="29" s="1"/>
  <c r="AU52" i="29" s="1"/>
  <c r="AV52" i="29" s="1"/>
  <c r="H91" i="29"/>
  <c r="D91" i="29"/>
  <c r="C91" i="29"/>
  <c r="H90" i="29"/>
  <c r="D90" i="29"/>
  <c r="C90" i="29"/>
  <c r="H89" i="29"/>
  <c r="D89" i="29"/>
  <c r="C89" i="29"/>
  <c r="H88" i="29"/>
  <c r="D88" i="29"/>
  <c r="C88" i="29"/>
  <c r="H87" i="29"/>
  <c r="D87" i="29"/>
  <c r="C87" i="29"/>
  <c r="BN44" i="29"/>
  <c r="BO44" i="29" s="1"/>
  <c r="BP44" i="29" s="1"/>
  <c r="BQ44" i="29" s="1"/>
  <c r="BR44" i="29" s="1"/>
  <c r="H86" i="29"/>
  <c r="D86" i="29"/>
  <c r="C86" i="29"/>
  <c r="H85" i="29"/>
  <c r="D85" i="29"/>
  <c r="C85" i="29"/>
  <c r="AY42" i="29"/>
  <c r="AY65" i="29" s="1"/>
  <c r="AY88" i="29" s="1"/>
  <c r="AY41" i="29"/>
  <c r="AY64" i="29" s="1"/>
  <c r="AY87" i="29" s="1"/>
  <c r="AY40" i="29"/>
  <c r="AY63" i="29" s="1"/>
  <c r="AY86" i="29" s="1"/>
  <c r="AY39" i="29"/>
  <c r="D81" i="29"/>
  <c r="C81" i="29"/>
  <c r="AY38" i="29"/>
  <c r="AY61" i="29" s="1"/>
  <c r="AY84" i="29" s="1"/>
  <c r="AL38" i="29"/>
  <c r="AM38" i="29" s="1"/>
  <c r="AN38" i="29" s="1"/>
  <c r="AO38" i="29" s="1"/>
  <c r="AP38" i="29" s="1"/>
  <c r="D80" i="29"/>
  <c r="C80" i="29"/>
  <c r="AY37" i="29"/>
  <c r="D79" i="29"/>
  <c r="C79" i="29"/>
  <c r="AY36" i="29"/>
  <c r="AY59" i="29" s="1"/>
  <c r="AY82" i="29" s="1"/>
  <c r="D78" i="29"/>
  <c r="C78" i="29"/>
  <c r="AY35" i="29"/>
  <c r="AY58" i="29" s="1"/>
  <c r="AY81" i="29" s="1"/>
  <c r="D77" i="29"/>
  <c r="C77" i="29"/>
  <c r="AY34" i="29"/>
  <c r="AY57" i="29" s="1"/>
  <c r="AY80" i="29" s="1"/>
  <c r="AY33" i="29"/>
  <c r="AY56" i="29" s="1"/>
  <c r="AY79" i="29" s="1"/>
  <c r="AY32" i="29"/>
  <c r="AY31" i="29"/>
  <c r="AY54" i="29" s="1"/>
  <c r="AY77" i="29" s="1"/>
  <c r="AY30" i="29"/>
  <c r="AY53" i="29" s="1"/>
  <c r="AY76" i="29" s="1"/>
  <c r="BA29" i="29"/>
  <c r="BB29" i="29" s="1"/>
  <c r="BC29" i="29" s="1"/>
  <c r="BD29" i="29" s="1"/>
  <c r="BE29" i="29" s="1"/>
  <c r="BF29" i="29" s="1"/>
  <c r="BG29" i="29" s="1"/>
  <c r="BH29" i="29" s="1"/>
  <c r="BI29" i="29" s="1"/>
  <c r="BJ29" i="29" s="1"/>
  <c r="BK29" i="29" s="1"/>
  <c r="BL29" i="29" s="1"/>
  <c r="BM29" i="29" s="1"/>
  <c r="BN29" i="29" s="1"/>
  <c r="BO29" i="29" s="1"/>
  <c r="BP29" i="29" s="1"/>
  <c r="BQ29" i="29" s="1"/>
  <c r="BR29" i="29" s="1"/>
  <c r="AE29" i="29"/>
  <c r="AF29" i="29" s="1"/>
  <c r="AG29" i="29" s="1"/>
  <c r="AH29" i="29" s="1"/>
  <c r="AI29" i="29" s="1"/>
  <c r="AJ29" i="29" s="1"/>
  <c r="AK29" i="29" s="1"/>
  <c r="AL29" i="29" s="1"/>
  <c r="AM29" i="29" s="1"/>
  <c r="AN29" i="29" s="1"/>
  <c r="AO29" i="29" s="1"/>
  <c r="AP29" i="29" s="1"/>
  <c r="AQ29" i="29" s="1"/>
  <c r="AR29" i="29" s="1"/>
  <c r="AS29" i="29" s="1"/>
  <c r="AT29" i="29" s="1"/>
  <c r="AU29" i="29" s="1"/>
  <c r="AV29" i="29" s="1"/>
  <c r="AC24" i="29"/>
  <c r="AC23" i="29"/>
  <c r="AC22" i="29"/>
  <c r="H65" i="29"/>
  <c r="C65" i="29"/>
  <c r="AC21" i="29"/>
  <c r="H64" i="29"/>
  <c r="C64" i="29"/>
  <c r="AC20" i="29"/>
  <c r="AC43" i="29" s="1"/>
  <c r="AC66" i="29" s="1"/>
  <c r="AC89" i="29" s="1"/>
  <c r="H63" i="29"/>
  <c r="C63" i="29"/>
  <c r="AC19" i="29"/>
  <c r="AC42" i="29" s="1"/>
  <c r="AC65" i="29" s="1"/>
  <c r="AC88" i="29" s="1"/>
  <c r="H62" i="29"/>
  <c r="C62" i="29"/>
  <c r="AC18" i="29"/>
  <c r="AC41" i="29" s="1"/>
  <c r="AC64" i="29" s="1"/>
  <c r="AC87" i="29" s="1"/>
  <c r="H61" i="29"/>
  <c r="C61" i="29"/>
  <c r="AC17" i="29"/>
  <c r="AC40" i="29" s="1"/>
  <c r="AC63" i="29" s="1"/>
  <c r="AC86" i="29" s="1"/>
  <c r="H60" i="29"/>
  <c r="C60" i="29"/>
  <c r="C66" i="29" s="1"/>
  <c r="AC16" i="29"/>
  <c r="AC39" i="29" s="1"/>
  <c r="AC62" i="29" s="1"/>
  <c r="AC85" i="29" s="1"/>
  <c r="AC15" i="29"/>
  <c r="AC38" i="29" s="1"/>
  <c r="AC61" i="29" s="1"/>
  <c r="AC84" i="29" s="1"/>
  <c r="AC14" i="29"/>
  <c r="AC37" i="29" s="1"/>
  <c r="AC60" i="29" s="1"/>
  <c r="AC83" i="29" s="1"/>
  <c r="AC13" i="29"/>
  <c r="AC36" i="29" s="1"/>
  <c r="AC59" i="29" s="1"/>
  <c r="AC82" i="29" s="1"/>
  <c r="C56" i="29"/>
  <c r="AC12" i="29"/>
  <c r="AC35" i="29" s="1"/>
  <c r="AC58" i="29" s="1"/>
  <c r="AC81" i="29" s="1"/>
  <c r="C55" i="29"/>
  <c r="AC11" i="29"/>
  <c r="AC34" i="29" s="1"/>
  <c r="AC57" i="29" s="1"/>
  <c r="AC80" i="29" s="1"/>
  <c r="C54" i="29"/>
  <c r="AC10" i="29"/>
  <c r="AC33" i="29" s="1"/>
  <c r="AC56" i="29" s="1"/>
  <c r="AC79" i="29" s="1"/>
  <c r="C53" i="29"/>
  <c r="AC9" i="29"/>
  <c r="AC32" i="29" s="1"/>
  <c r="AC55" i="29" s="1"/>
  <c r="AC78" i="29" s="1"/>
  <c r="C52" i="29"/>
  <c r="BC8" i="29"/>
  <c r="BD8" i="29" s="1"/>
  <c r="BE8" i="29" s="1"/>
  <c r="AC8" i="29"/>
  <c r="AC31" i="29" s="1"/>
  <c r="AC54" i="29" s="1"/>
  <c r="AC77" i="29" s="1"/>
  <c r="C51" i="29"/>
  <c r="C57" i="29" s="1"/>
  <c r="AC7" i="29"/>
  <c r="AC30" i="29" s="1"/>
  <c r="AC53" i="29" s="1"/>
  <c r="AC76" i="29" s="1"/>
  <c r="BA6" i="29"/>
  <c r="BB6" i="29" s="1"/>
  <c r="BC6" i="29" s="1"/>
  <c r="BD6" i="29" s="1"/>
  <c r="BE6" i="29" s="1"/>
  <c r="BF6" i="29" s="1"/>
  <c r="BG6" i="29" s="1"/>
  <c r="BH6" i="29" s="1"/>
  <c r="BI6" i="29" s="1"/>
  <c r="BJ6" i="29" s="1"/>
  <c r="BK6" i="29" s="1"/>
  <c r="BL6" i="29" s="1"/>
  <c r="BM6" i="29" s="1"/>
  <c r="BN6" i="29" s="1"/>
  <c r="BO6" i="29" s="1"/>
  <c r="BP6" i="29" s="1"/>
  <c r="BQ6" i="29" s="1"/>
  <c r="BR6" i="29" s="1"/>
  <c r="AE6" i="29"/>
  <c r="AF6" i="29" s="1"/>
  <c r="AG6" i="29" s="1"/>
  <c r="AH6" i="29" s="1"/>
  <c r="AI6" i="29" s="1"/>
  <c r="AJ6" i="29" s="1"/>
  <c r="AK6" i="29" s="1"/>
  <c r="AL6" i="29" s="1"/>
  <c r="AM6" i="29" s="1"/>
  <c r="AN6" i="29" s="1"/>
  <c r="AO6" i="29" s="1"/>
  <c r="AP6" i="29" s="1"/>
  <c r="AQ6" i="29" s="1"/>
  <c r="AR6" i="29" s="1"/>
  <c r="AS6" i="29" s="1"/>
  <c r="AT6" i="29" s="1"/>
  <c r="AU6" i="29" s="1"/>
  <c r="AV6" i="29" s="1"/>
  <c r="C47" i="29"/>
  <c r="C46" i="29"/>
  <c r="C45" i="29"/>
  <c r="C44" i="29"/>
  <c r="Z22" i="29"/>
  <c r="BR71" i="29" s="1"/>
  <c r="Y22" i="29"/>
  <c r="BR48" i="29" s="1"/>
  <c r="X22" i="29"/>
  <c r="AA22" i="29" s="1"/>
  <c r="T22" i="29"/>
  <c r="AV71" i="29" s="1"/>
  <c r="S22" i="29"/>
  <c r="AV48" i="29" s="1"/>
  <c r="R22" i="29"/>
  <c r="AV25" i="29" s="1"/>
  <c r="Z21" i="29"/>
  <c r="BQ70" i="29" s="1"/>
  <c r="Y21" i="29"/>
  <c r="BQ47" i="29" s="1"/>
  <c r="BR47" i="29" s="1"/>
  <c r="X21" i="29"/>
  <c r="AA21" i="29" s="1"/>
  <c r="T21" i="29"/>
  <c r="AU70" i="29" s="1"/>
  <c r="S21" i="29"/>
  <c r="AU47" i="29" s="1"/>
  <c r="AV47" i="29" s="1"/>
  <c r="R21" i="29"/>
  <c r="AU24" i="29" s="1"/>
  <c r="AV24" i="29" s="1"/>
  <c r="Z20" i="29"/>
  <c r="BP69" i="29" s="1"/>
  <c r="Y20" i="29"/>
  <c r="BP46" i="29" s="1"/>
  <c r="BQ46" i="29" s="1"/>
  <c r="BR46" i="29" s="1"/>
  <c r="X20" i="29"/>
  <c r="BP23" i="29" s="1"/>
  <c r="BQ23" i="29" s="1"/>
  <c r="BR23" i="29" s="1"/>
  <c r="T20" i="29"/>
  <c r="AT69" i="29" s="1"/>
  <c r="AU69" i="29" s="1"/>
  <c r="S20" i="29"/>
  <c r="AT46" i="29" s="1"/>
  <c r="AU46" i="29" s="1"/>
  <c r="AV46" i="29" s="1"/>
  <c r="R20" i="29"/>
  <c r="Z19" i="29"/>
  <c r="BO68" i="29" s="1"/>
  <c r="Y19" i="29"/>
  <c r="BO45" i="29" s="1"/>
  <c r="BP45" i="29" s="1"/>
  <c r="BQ45" i="29" s="1"/>
  <c r="BR45" i="29" s="1"/>
  <c r="X19" i="29"/>
  <c r="BO22" i="29" s="1"/>
  <c r="BP22" i="29" s="1"/>
  <c r="BQ22" i="29" s="1"/>
  <c r="BR22" i="29" s="1"/>
  <c r="T19" i="29"/>
  <c r="AS68" i="29" s="1"/>
  <c r="S19" i="29"/>
  <c r="AS45" i="29" s="1"/>
  <c r="AT45" i="29" s="1"/>
  <c r="AU45" i="29" s="1"/>
  <c r="AV45" i="29" s="1"/>
  <c r="R19" i="29"/>
  <c r="Z18" i="29"/>
  <c r="BN67" i="29" s="1"/>
  <c r="Y18" i="29"/>
  <c r="X18" i="29"/>
  <c r="BN21" i="29" s="1"/>
  <c r="BO21" i="29" s="1"/>
  <c r="BP21" i="29" s="1"/>
  <c r="BQ21" i="29" s="1"/>
  <c r="BR21" i="29" s="1"/>
  <c r="T18" i="29"/>
  <c r="AR67" i="29" s="1"/>
  <c r="S18" i="29"/>
  <c r="AR44" i="29" s="1"/>
  <c r="AS44" i="29" s="1"/>
  <c r="AT44" i="29" s="1"/>
  <c r="AU44" i="29" s="1"/>
  <c r="AV44" i="29" s="1"/>
  <c r="R18" i="29"/>
  <c r="Z17" i="29"/>
  <c r="BM66" i="29" s="1"/>
  <c r="Y17" i="29"/>
  <c r="BM43" i="29" s="1"/>
  <c r="BN43" i="29" s="1"/>
  <c r="BO43" i="29" s="1"/>
  <c r="BP43" i="29" s="1"/>
  <c r="BQ43" i="29" s="1"/>
  <c r="X17" i="29"/>
  <c r="BM20" i="29" s="1"/>
  <c r="BN20" i="29" s="1"/>
  <c r="BO20" i="29" s="1"/>
  <c r="BP20" i="29" s="1"/>
  <c r="BQ20" i="29" s="1"/>
  <c r="T17" i="29"/>
  <c r="AQ66" i="29" s="1"/>
  <c r="AR66" i="29" s="1"/>
  <c r="S17" i="29"/>
  <c r="AQ43" i="29" s="1"/>
  <c r="AR43" i="29" s="1"/>
  <c r="AS43" i="29" s="1"/>
  <c r="AT43" i="29" s="1"/>
  <c r="AU43" i="29" s="1"/>
  <c r="R17" i="29"/>
  <c r="U17" i="29" s="1"/>
  <c r="Z16" i="29"/>
  <c r="BL65" i="29" s="1"/>
  <c r="BM65" i="29" s="1"/>
  <c r="Y16" i="29"/>
  <c r="BL42" i="29" s="1"/>
  <c r="BM42" i="29" s="1"/>
  <c r="BN42" i="29" s="1"/>
  <c r="BO42" i="29" s="1"/>
  <c r="BP42" i="29" s="1"/>
  <c r="X16" i="29"/>
  <c r="AA16" i="29" s="1"/>
  <c r="T16" i="29"/>
  <c r="AP65" i="29" s="1"/>
  <c r="S16" i="29"/>
  <c r="AP42" i="29" s="1"/>
  <c r="AQ42" i="29" s="1"/>
  <c r="AR42" i="29" s="1"/>
  <c r="AS42" i="29" s="1"/>
  <c r="AT42" i="29" s="1"/>
  <c r="R16" i="29"/>
  <c r="AP19" i="29" s="1"/>
  <c r="AQ19" i="29" s="1"/>
  <c r="AR19" i="29" s="1"/>
  <c r="AS19" i="29" s="1"/>
  <c r="AT19" i="29" s="1"/>
  <c r="Z15" i="29"/>
  <c r="BK64" i="29" s="1"/>
  <c r="Y15" i="29"/>
  <c r="BK41" i="29" s="1"/>
  <c r="BL41" i="29" s="1"/>
  <c r="BM41" i="29" s="1"/>
  <c r="BN41" i="29" s="1"/>
  <c r="BO41" i="29" s="1"/>
  <c r="X15" i="29"/>
  <c r="BK18" i="29" s="1"/>
  <c r="BL18" i="29" s="1"/>
  <c r="BM18" i="29" s="1"/>
  <c r="BN18" i="29" s="1"/>
  <c r="BO18" i="29" s="1"/>
  <c r="T15" i="29"/>
  <c r="AO64" i="29" s="1"/>
  <c r="S15" i="29"/>
  <c r="AO41" i="29" s="1"/>
  <c r="AP41" i="29" s="1"/>
  <c r="AQ41" i="29" s="1"/>
  <c r="AR41" i="29" s="1"/>
  <c r="AS41" i="29" s="1"/>
  <c r="R15" i="29"/>
  <c r="AO18" i="29" s="1"/>
  <c r="AP18" i="29" s="1"/>
  <c r="AQ18" i="29" s="1"/>
  <c r="AR18" i="29" s="1"/>
  <c r="AS18" i="29" s="1"/>
  <c r="Z14" i="29"/>
  <c r="BJ63" i="29" s="1"/>
  <c r="Y14" i="29"/>
  <c r="BJ40" i="29" s="1"/>
  <c r="BK40" i="29" s="1"/>
  <c r="BL40" i="29" s="1"/>
  <c r="BM40" i="29" s="1"/>
  <c r="BN40" i="29" s="1"/>
  <c r="X14" i="29"/>
  <c r="BJ17" i="29" s="1"/>
  <c r="BK17" i="29" s="1"/>
  <c r="BL17" i="29" s="1"/>
  <c r="BM17" i="29" s="1"/>
  <c r="BN17" i="29" s="1"/>
  <c r="T14" i="29"/>
  <c r="AN63" i="29" s="1"/>
  <c r="S14" i="29"/>
  <c r="AN40" i="29" s="1"/>
  <c r="AO40" i="29" s="1"/>
  <c r="AP40" i="29" s="1"/>
  <c r="AQ40" i="29" s="1"/>
  <c r="AR40" i="29" s="1"/>
  <c r="R14" i="29"/>
  <c r="Z13" i="29"/>
  <c r="BI62" i="29" s="1"/>
  <c r="Y13" i="29"/>
  <c r="BI39" i="29" s="1"/>
  <c r="BJ39" i="29" s="1"/>
  <c r="BK39" i="29" s="1"/>
  <c r="BL39" i="29" s="1"/>
  <c r="BM39" i="29" s="1"/>
  <c r="X13" i="29"/>
  <c r="T13" i="29"/>
  <c r="AM62" i="29" s="1"/>
  <c r="S13" i="29"/>
  <c r="AM39" i="29" s="1"/>
  <c r="AN39" i="29" s="1"/>
  <c r="AO39" i="29" s="1"/>
  <c r="AP39" i="29" s="1"/>
  <c r="AQ39" i="29" s="1"/>
  <c r="R13" i="29"/>
  <c r="U13" i="29" s="1"/>
  <c r="Z12" i="29"/>
  <c r="BH61" i="29" s="1"/>
  <c r="Y12" i="29"/>
  <c r="BH38" i="29" s="1"/>
  <c r="BI38" i="29" s="1"/>
  <c r="BJ38" i="29" s="1"/>
  <c r="BK38" i="29" s="1"/>
  <c r="BL38" i="29" s="1"/>
  <c r="X12" i="29"/>
  <c r="BH15" i="29" s="1"/>
  <c r="BI15" i="29" s="1"/>
  <c r="BJ15" i="29" s="1"/>
  <c r="BK15" i="29" s="1"/>
  <c r="BL15" i="29" s="1"/>
  <c r="T12" i="29"/>
  <c r="AL61" i="29" s="1"/>
  <c r="S12" i="29"/>
  <c r="R12" i="29"/>
  <c r="Z11" i="29"/>
  <c r="BG60" i="29" s="1"/>
  <c r="Y11" i="29"/>
  <c r="BG37" i="29" s="1"/>
  <c r="BH37" i="29" s="1"/>
  <c r="BI37" i="29" s="1"/>
  <c r="BJ37" i="29" s="1"/>
  <c r="BK37" i="29" s="1"/>
  <c r="X11" i="29"/>
  <c r="BG14" i="29" s="1"/>
  <c r="BH14" i="29" s="1"/>
  <c r="BI14" i="29" s="1"/>
  <c r="BJ14" i="29" s="1"/>
  <c r="BK14" i="29" s="1"/>
  <c r="T11" i="29"/>
  <c r="AK60" i="29" s="1"/>
  <c r="S11" i="29"/>
  <c r="AK37" i="29" s="1"/>
  <c r="AL37" i="29" s="1"/>
  <c r="AM37" i="29" s="1"/>
  <c r="AN37" i="29" s="1"/>
  <c r="AO37" i="29" s="1"/>
  <c r="R11" i="29"/>
  <c r="AK14" i="29" s="1"/>
  <c r="AL14" i="29" s="1"/>
  <c r="AM14" i="29" s="1"/>
  <c r="AN14" i="29" s="1"/>
  <c r="AO14" i="29" s="1"/>
  <c r="Z10" i="29"/>
  <c r="BF59" i="29" s="1"/>
  <c r="Y10" i="29"/>
  <c r="BF36" i="29" s="1"/>
  <c r="BG36" i="29" s="1"/>
  <c r="BH36" i="29" s="1"/>
  <c r="BI36" i="29" s="1"/>
  <c r="BJ36" i="29" s="1"/>
  <c r="X10" i="29"/>
  <c r="BF13" i="29" s="1"/>
  <c r="BG13" i="29" s="1"/>
  <c r="BH13" i="29" s="1"/>
  <c r="BI13" i="29" s="1"/>
  <c r="BJ13" i="29" s="1"/>
  <c r="T10" i="29"/>
  <c r="AJ59" i="29" s="1"/>
  <c r="S10" i="29"/>
  <c r="AJ36" i="29" s="1"/>
  <c r="AK36" i="29" s="1"/>
  <c r="AL36" i="29" s="1"/>
  <c r="AM36" i="29" s="1"/>
  <c r="AN36" i="29" s="1"/>
  <c r="R10" i="29"/>
  <c r="Z9" i="29"/>
  <c r="BE58" i="29" s="1"/>
  <c r="Y9" i="29"/>
  <c r="BE35" i="29" s="1"/>
  <c r="BF35" i="29" s="1"/>
  <c r="BG35" i="29" s="1"/>
  <c r="BH35" i="29" s="1"/>
  <c r="BI35" i="29" s="1"/>
  <c r="X9" i="29"/>
  <c r="BE12" i="29" s="1"/>
  <c r="BF12" i="29" s="1"/>
  <c r="BG12" i="29" s="1"/>
  <c r="BH12" i="29" s="1"/>
  <c r="BI12" i="29" s="1"/>
  <c r="T9" i="29"/>
  <c r="AI58" i="29" s="1"/>
  <c r="AJ58" i="29" s="1"/>
  <c r="S9" i="29"/>
  <c r="AI35" i="29" s="1"/>
  <c r="AJ35" i="29" s="1"/>
  <c r="AK35" i="29" s="1"/>
  <c r="AL35" i="29" s="1"/>
  <c r="AM35" i="29" s="1"/>
  <c r="R9" i="29"/>
  <c r="U9" i="29" s="1"/>
  <c r="Z8" i="29"/>
  <c r="BD57" i="29" s="1"/>
  <c r="BE57" i="29" s="1"/>
  <c r="Y8" i="29"/>
  <c r="BD34" i="29" s="1"/>
  <c r="BE34" i="29" s="1"/>
  <c r="BF34" i="29" s="1"/>
  <c r="BG34" i="29" s="1"/>
  <c r="BH34" i="29" s="1"/>
  <c r="X8" i="29"/>
  <c r="AA8" i="29" s="1"/>
  <c r="T8" i="29"/>
  <c r="AH57" i="29" s="1"/>
  <c r="AI57" i="29" s="1"/>
  <c r="AJ57" i="29" s="1"/>
  <c r="S8" i="29"/>
  <c r="AH34" i="29" s="1"/>
  <c r="AI34" i="29" s="1"/>
  <c r="AJ34" i="29" s="1"/>
  <c r="AK34" i="29" s="1"/>
  <c r="AL34" i="29" s="1"/>
  <c r="R8" i="29"/>
  <c r="Z7" i="29"/>
  <c r="BC56" i="29" s="1"/>
  <c r="Y7" i="29"/>
  <c r="BC33" i="29" s="1"/>
  <c r="BD33" i="29" s="1"/>
  <c r="BE33" i="29" s="1"/>
  <c r="BF33" i="29" s="1"/>
  <c r="BG33" i="29" s="1"/>
  <c r="X7" i="29"/>
  <c r="T7" i="29"/>
  <c r="AG56" i="29" s="1"/>
  <c r="S7" i="29"/>
  <c r="AG33" i="29" s="1"/>
  <c r="AH33" i="29" s="1"/>
  <c r="AI33" i="29" s="1"/>
  <c r="AJ33" i="29" s="1"/>
  <c r="AK33" i="29" s="1"/>
  <c r="R7" i="29"/>
  <c r="AG10" i="29" s="1"/>
  <c r="AH10" i="29" s="1"/>
  <c r="AI10" i="29" s="1"/>
  <c r="AJ10" i="29" s="1"/>
  <c r="AK10" i="29" s="1"/>
  <c r="Z6" i="29"/>
  <c r="BB55" i="29" s="1"/>
  <c r="Y6" i="29"/>
  <c r="BB32" i="29" s="1"/>
  <c r="BC32" i="29" s="1"/>
  <c r="BD32" i="29" s="1"/>
  <c r="BE32" i="29" s="1"/>
  <c r="BF32" i="29" s="1"/>
  <c r="X6" i="29"/>
  <c r="BB9" i="29" s="1"/>
  <c r="BC9" i="29" s="1"/>
  <c r="BD9" i="29" s="1"/>
  <c r="BE9" i="29" s="1"/>
  <c r="BF9" i="29" s="1"/>
  <c r="T6" i="29"/>
  <c r="AF55" i="29" s="1"/>
  <c r="AG55" i="29" s="1"/>
  <c r="S6" i="29"/>
  <c r="AF32" i="29" s="1"/>
  <c r="AG32" i="29" s="1"/>
  <c r="AH32" i="29" s="1"/>
  <c r="AI32" i="29" s="1"/>
  <c r="AJ32" i="29" s="1"/>
  <c r="R6" i="29"/>
  <c r="AF9" i="29" s="1"/>
  <c r="AG9" i="29" s="1"/>
  <c r="AH9" i="29" s="1"/>
  <c r="AI9" i="29" s="1"/>
  <c r="AJ9" i="29" s="1"/>
  <c r="Z5" i="29"/>
  <c r="BA54" i="29" s="1"/>
  <c r="Y5" i="29"/>
  <c r="BA31" i="29" s="1"/>
  <c r="BB31" i="29" s="1"/>
  <c r="BC31" i="29" s="1"/>
  <c r="BD31" i="29" s="1"/>
  <c r="BE31" i="29" s="1"/>
  <c r="X5" i="29"/>
  <c r="BA8" i="29" s="1"/>
  <c r="BB8" i="29" s="1"/>
  <c r="T5" i="29"/>
  <c r="AE54" i="29" s="1"/>
  <c r="S5" i="29"/>
  <c r="AE31" i="29" s="1"/>
  <c r="AF31" i="29" s="1"/>
  <c r="AG31" i="29" s="1"/>
  <c r="AH31" i="29" s="1"/>
  <c r="AI31" i="29" s="1"/>
  <c r="R5" i="29"/>
  <c r="AE8" i="29" s="1"/>
  <c r="AF8" i="29" s="1"/>
  <c r="AG8" i="29" s="1"/>
  <c r="AH8" i="29" s="1"/>
  <c r="AI8" i="29" s="1"/>
  <c r="Z4" i="29"/>
  <c r="AZ53" i="29" s="1"/>
  <c r="Y4" i="29"/>
  <c r="AZ30" i="29" s="1"/>
  <c r="X4" i="29"/>
  <c r="AA4" i="29" s="1"/>
  <c r="T4" i="29"/>
  <c r="AD53" i="29" s="1"/>
  <c r="S4" i="29"/>
  <c r="AD30" i="29" s="1"/>
  <c r="R4" i="29"/>
  <c r="H44" i="28"/>
  <c r="H45" i="28"/>
  <c r="H46" i="28"/>
  <c r="H47" i="28"/>
  <c r="C141" i="28"/>
  <c r="C140" i="28"/>
  <c r="C139" i="28"/>
  <c r="H135" i="28"/>
  <c r="C152" i="28" s="1"/>
  <c r="D135" i="28"/>
  <c r="BQ94" i="28"/>
  <c r="BP94" i="28"/>
  <c r="BO94" i="28"/>
  <c r="BN94" i="28"/>
  <c r="BM94" i="28"/>
  <c r="BL94" i="28"/>
  <c r="BK94" i="28"/>
  <c r="BJ94" i="28"/>
  <c r="BI94" i="28"/>
  <c r="BH94" i="28"/>
  <c r="BG94" i="28"/>
  <c r="BF94" i="28"/>
  <c r="BE94" i="28"/>
  <c r="BD94" i="28"/>
  <c r="BC94" i="28"/>
  <c r="BB94" i="28"/>
  <c r="BA94" i="28"/>
  <c r="AZ94" i="28"/>
  <c r="AU94" i="28"/>
  <c r="AT94" i="28"/>
  <c r="AS94" i="28"/>
  <c r="AR94" i="28"/>
  <c r="AQ94" i="28"/>
  <c r="AP94" i="28"/>
  <c r="AO94" i="28"/>
  <c r="AN94" i="28"/>
  <c r="AM94" i="28"/>
  <c r="AL94" i="28"/>
  <c r="AK94" i="28"/>
  <c r="AJ94" i="28"/>
  <c r="AI94" i="28"/>
  <c r="AH94" i="28"/>
  <c r="AG94" i="28"/>
  <c r="AF94" i="28"/>
  <c r="AE94" i="28"/>
  <c r="AD94" i="28"/>
  <c r="BP93" i="28"/>
  <c r="BO93" i="28"/>
  <c r="BN93" i="28"/>
  <c r="BM93" i="28"/>
  <c r="BL93" i="28"/>
  <c r="BK93" i="28"/>
  <c r="BJ93" i="28"/>
  <c r="BI93" i="28"/>
  <c r="BH93" i="28"/>
  <c r="BG93" i="28"/>
  <c r="BF93" i="28"/>
  <c r="BE93" i="28"/>
  <c r="BD93" i="28"/>
  <c r="BC93" i="28"/>
  <c r="BB93" i="28"/>
  <c r="BA93" i="28"/>
  <c r="AZ93" i="28"/>
  <c r="AT93" i="28"/>
  <c r="AS93" i="28"/>
  <c r="AR93" i="28"/>
  <c r="AQ93" i="28"/>
  <c r="AP93" i="28"/>
  <c r="AO93" i="28"/>
  <c r="AN93" i="28"/>
  <c r="AM93" i="28"/>
  <c r="AL93" i="28"/>
  <c r="AK93" i="28"/>
  <c r="AJ93" i="28"/>
  <c r="AI93" i="28"/>
  <c r="AH93" i="28"/>
  <c r="AG93" i="28"/>
  <c r="AF93" i="28"/>
  <c r="AE93" i="28"/>
  <c r="AD93" i="28"/>
  <c r="BO92" i="28"/>
  <c r="BN92" i="28"/>
  <c r="BM92" i="28"/>
  <c r="BL92" i="28"/>
  <c r="BK92" i="28"/>
  <c r="BJ92" i="28"/>
  <c r="BI92" i="28"/>
  <c r="BH92" i="28"/>
  <c r="BG92" i="28"/>
  <c r="BF92" i="28"/>
  <c r="BE92" i="28"/>
  <c r="BD92" i="28"/>
  <c r="BC92" i="28"/>
  <c r="BB92" i="28"/>
  <c r="BA92" i="28"/>
  <c r="AZ92" i="28"/>
  <c r="AS92" i="28"/>
  <c r="AR92" i="28"/>
  <c r="AQ92" i="28"/>
  <c r="AP92" i="28"/>
  <c r="AO92" i="28"/>
  <c r="AN92" i="28"/>
  <c r="AM92" i="28"/>
  <c r="AL92" i="28"/>
  <c r="AK92" i="28"/>
  <c r="AJ92" i="28"/>
  <c r="AI92" i="28"/>
  <c r="AH92" i="28"/>
  <c r="AG92" i="28"/>
  <c r="AF92" i="28"/>
  <c r="AE92" i="28"/>
  <c r="AD92" i="28"/>
  <c r="BN91" i="28"/>
  <c r="BM91" i="28"/>
  <c r="BL91" i="28"/>
  <c r="BK91" i="28"/>
  <c r="BJ91" i="28"/>
  <c r="BI91" i="28"/>
  <c r="BH91" i="28"/>
  <c r="BG91" i="28"/>
  <c r="BF91" i="28"/>
  <c r="BE91" i="28"/>
  <c r="BD91" i="28"/>
  <c r="BC91" i="28"/>
  <c r="BB91" i="28"/>
  <c r="BA91" i="28"/>
  <c r="AZ91" i="28"/>
  <c r="AR91" i="28"/>
  <c r="AQ91" i="28"/>
  <c r="AP91" i="28"/>
  <c r="AO91" i="28"/>
  <c r="AN91" i="28"/>
  <c r="AM91" i="28"/>
  <c r="AL91" i="28"/>
  <c r="AK91" i="28"/>
  <c r="AJ91" i="28"/>
  <c r="AI91" i="28"/>
  <c r="AH91" i="28"/>
  <c r="AG91" i="28"/>
  <c r="AF91" i="28"/>
  <c r="AE91" i="28"/>
  <c r="AD91" i="28"/>
  <c r="BM90" i="28"/>
  <c r="BL90" i="28"/>
  <c r="BK90" i="28"/>
  <c r="BJ90" i="28"/>
  <c r="BI90" i="28"/>
  <c r="BH90" i="28"/>
  <c r="BG90" i="28"/>
  <c r="BF90" i="28"/>
  <c r="BE90" i="28"/>
  <c r="BD90" i="28"/>
  <c r="BC90" i="28"/>
  <c r="BB90" i="28"/>
  <c r="BA90" i="28"/>
  <c r="AZ90" i="28"/>
  <c r="AQ90" i="28"/>
  <c r="AP90" i="28"/>
  <c r="AO90" i="28"/>
  <c r="AN90" i="28"/>
  <c r="AM90" i="28"/>
  <c r="AL90" i="28"/>
  <c r="AK90" i="28"/>
  <c r="AJ90" i="28"/>
  <c r="AI90" i="28"/>
  <c r="AH90" i="28"/>
  <c r="AG90" i="28"/>
  <c r="AF90" i="28"/>
  <c r="AE90" i="28"/>
  <c r="AD90" i="28"/>
  <c r="BR89" i="28"/>
  <c r="BL89" i="28"/>
  <c r="BK89" i="28"/>
  <c r="BJ89" i="28"/>
  <c r="BI89" i="28"/>
  <c r="BH89" i="28"/>
  <c r="BG89" i="28"/>
  <c r="BF89" i="28"/>
  <c r="BE89" i="28"/>
  <c r="BD89" i="28"/>
  <c r="BC89" i="28"/>
  <c r="BB89" i="28"/>
  <c r="BA89" i="28"/>
  <c r="AZ89" i="28"/>
  <c r="AY89" i="28"/>
  <c r="AV89" i="28"/>
  <c r="AP89" i="28"/>
  <c r="AO89" i="28"/>
  <c r="AN89" i="28"/>
  <c r="AM89" i="28"/>
  <c r="AL89" i="28"/>
  <c r="AK89" i="28"/>
  <c r="AJ89" i="28"/>
  <c r="AI89" i="28"/>
  <c r="AH89" i="28"/>
  <c r="AG89" i="28"/>
  <c r="AF89" i="28"/>
  <c r="AE89" i="28"/>
  <c r="AD89" i="28"/>
  <c r="BR88" i="28"/>
  <c r="BQ88" i="28"/>
  <c r="BK88" i="28"/>
  <c r="BJ88" i="28"/>
  <c r="BI88" i="28"/>
  <c r="BH88" i="28"/>
  <c r="BG88" i="28"/>
  <c r="BF88" i="28"/>
  <c r="BE88" i="28"/>
  <c r="BD88" i="28"/>
  <c r="BC88" i="28"/>
  <c r="BB88" i="28"/>
  <c r="BA88" i="28"/>
  <c r="AZ88" i="28"/>
  <c r="AV88" i="28"/>
  <c r="AU88" i="28"/>
  <c r="AO88" i="28"/>
  <c r="AN88" i="28"/>
  <c r="AM88" i="28"/>
  <c r="AL88" i="28"/>
  <c r="AK88" i="28"/>
  <c r="AJ88" i="28"/>
  <c r="AI88" i="28"/>
  <c r="AH88" i="28"/>
  <c r="AG88" i="28"/>
  <c r="AF88" i="28"/>
  <c r="AE88" i="28"/>
  <c r="AD88" i="28"/>
  <c r="B127" i="28"/>
  <c r="BR87" i="28"/>
  <c r="BQ87" i="28"/>
  <c r="BP87" i="28"/>
  <c r="BJ87" i="28"/>
  <c r="BI87" i="28"/>
  <c r="BH87" i="28"/>
  <c r="BG87" i="28"/>
  <c r="BF87" i="28"/>
  <c r="BE87" i="28"/>
  <c r="BD87" i="28"/>
  <c r="BC87" i="28"/>
  <c r="BB87" i="28"/>
  <c r="BA87" i="28"/>
  <c r="AZ87" i="28"/>
  <c r="AV87" i="28"/>
  <c r="AU87" i="28"/>
  <c r="AT87" i="28"/>
  <c r="AN87" i="28"/>
  <c r="AM87" i="28"/>
  <c r="AL87" i="28"/>
  <c r="AK87" i="28"/>
  <c r="AJ87" i="28"/>
  <c r="AI87" i="28"/>
  <c r="AH87" i="28"/>
  <c r="AG87" i="28"/>
  <c r="AF87" i="28"/>
  <c r="AE87" i="28"/>
  <c r="AD87" i="28"/>
  <c r="BR86" i="28"/>
  <c r="BQ86" i="28"/>
  <c r="BP86" i="28"/>
  <c r="BO86" i="28"/>
  <c r="BI86" i="28"/>
  <c r="BH86" i="28"/>
  <c r="BG86" i="28"/>
  <c r="BF86" i="28"/>
  <c r="BE86" i="28"/>
  <c r="BD86" i="28"/>
  <c r="BC86" i="28"/>
  <c r="BB86" i="28"/>
  <c r="BA86" i="28"/>
  <c r="AZ86" i="28"/>
  <c r="AV86" i="28"/>
  <c r="AU86" i="28"/>
  <c r="AT86" i="28"/>
  <c r="AS86" i="28"/>
  <c r="AM86" i="28"/>
  <c r="AL86" i="28"/>
  <c r="AK86" i="28"/>
  <c r="AJ86" i="28"/>
  <c r="AI86" i="28"/>
  <c r="AH86" i="28"/>
  <c r="AG86" i="28"/>
  <c r="AF86" i="28"/>
  <c r="AE86" i="28"/>
  <c r="AD86" i="28"/>
  <c r="BR85" i="28"/>
  <c r="BQ85" i="28"/>
  <c r="BP85" i="28"/>
  <c r="BO85" i="28"/>
  <c r="BN85" i="28"/>
  <c r="BH85" i="28"/>
  <c r="BG85" i="28"/>
  <c r="BF85" i="28"/>
  <c r="BE85" i="28"/>
  <c r="BD85" i="28"/>
  <c r="BC85" i="28"/>
  <c r="BB85" i="28"/>
  <c r="BA85" i="28"/>
  <c r="AZ85" i="28"/>
  <c r="AY85" i="28"/>
  <c r="AV85" i="28"/>
  <c r="AU85" i="28"/>
  <c r="AT85" i="28"/>
  <c r="AS85" i="28"/>
  <c r="AR85" i="28"/>
  <c r="AL85" i="28"/>
  <c r="AK85" i="28"/>
  <c r="AJ85" i="28"/>
  <c r="AI85" i="28"/>
  <c r="AH85" i="28"/>
  <c r="AG85" i="28"/>
  <c r="AF85" i="28"/>
  <c r="AE85" i="28"/>
  <c r="AD85" i="28"/>
  <c r="BR84" i="28"/>
  <c r="BQ84" i="28"/>
  <c r="BP84" i="28"/>
  <c r="BO84" i="28"/>
  <c r="BN84" i="28"/>
  <c r="BM84" i="28"/>
  <c r="BG84" i="28"/>
  <c r="BF84" i="28"/>
  <c r="BE84" i="28"/>
  <c r="BD84" i="28"/>
  <c r="BC84" i="28"/>
  <c r="BB84" i="28"/>
  <c r="BA84" i="28"/>
  <c r="AZ84" i="28"/>
  <c r="AV84" i="28"/>
  <c r="AU84" i="28"/>
  <c r="AT84" i="28"/>
  <c r="AS84" i="28"/>
  <c r="AR84" i="28"/>
  <c r="AQ84" i="28"/>
  <c r="AK84" i="28"/>
  <c r="AJ84" i="28"/>
  <c r="AI84" i="28"/>
  <c r="AH84" i="28"/>
  <c r="AG84" i="28"/>
  <c r="AF84" i="28"/>
  <c r="AE84" i="28"/>
  <c r="AD84" i="28"/>
  <c r="BR83" i="28"/>
  <c r="BQ83" i="28"/>
  <c r="BP83" i="28"/>
  <c r="BO83" i="28"/>
  <c r="BN83" i="28"/>
  <c r="BM83" i="28"/>
  <c r="BL83" i="28"/>
  <c r="BF83" i="28"/>
  <c r="BE83" i="28"/>
  <c r="BD83" i="28"/>
  <c r="BC83" i="28"/>
  <c r="BB83" i="28"/>
  <c r="BA83" i="28"/>
  <c r="AZ83" i="28"/>
  <c r="AV83" i="28"/>
  <c r="AU83" i="28"/>
  <c r="AT83" i="28"/>
  <c r="AS83" i="28"/>
  <c r="AR83" i="28"/>
  <c r="AQ83" i="28"/>
  <c r="AP83" i="28"/>
  <c r="AJ83" i="28"/>
  <c r="AI83" i="28"/>
  <c r="AH83" i="28"/>
  <c r="AG83" i="28"/>
  <c r="AF83" i="28"/>
  <c r="AE83" i="28"/>
  <c r="AD83" i="28"/>
  <c r="BR82" i="28"/>
  <c r="BQ82" i="28"/>
  <c r="BP82" i="28"/>
  <c r="BO82" i="28"/>
  <c r="BN82" i="28"/>
  <c r="BM82" i="28"/>
  <c r="BL82" i="28"/>
  <c r="BK82" i="28"/>
  <c r="BE82" i="28"/>
  <c r="BD82" i="28"/>
  <c r="BC82" i="28"/>
  <c r="BB82" i="28"/>
  <c r="BA82" i="28"/>
  <c r="AZ82" i="28"/>
  <c r="AV82" i="28"/>
  <c r="AU82" i="28"/>
  <c r="AT82" i="28"/>
  <c r="AS82" i="28"/>
  <c r="AR82" i="28"/>
  <c r="AQ82" i="28"/>
  <c r="AP82" i="28"/>
  <c r="AO82" i="28"/>
  <c r="AI82" i="28"/>
  <c r="AH82" i="28"/>
  <c r="AG82" i="28"/>
  <c r="AF82" i="28"/>
  <c r="AE82" i="28"/>
  <c r="AD82" i="28"/>
  <c r="BR81" i="28"/>
  <c r="BQ81" i="28"/>
  <c r="BP81" i="28"/>
  <c r="BO81" i="28"/>
  <c r="BN81" i="28"/>
  <c r="BM81" i="28"/>
  <c r="BL81" i="28"/>
  <c r="BK81" i="28"/>
  <c r="BJ81" i="28"/>
  <c r="BD81" i="28"/>
  <c r="BC81" i="28"/>
  <c r="BB81" i="28"/>
  <c r="BA81" i="28"/>
  <c r="AZ81" i="28"/>
  <c r="AV81" i="28"/>
  <c r="AU81" i="28"/>
  <c r="AT81" i="28"/>
  <c r="AS81" i="28"/>
  <c r="AR81" i="28"/>
  <c r="AQ81" i="28"/>
  <c r="AP81" i="28"/>
  <c r="AO81" i="28"/>
  <c r="AN81" i="28"/>
  <c r="AH81" i="28"/>
  <c r="AG81" i="28"/>
  <c r="AF81" i="28"/>
  <c r="AE81" i="28"/>
  <c r="AD81" i="28"/>
  <c r="BR80" i="28"/>
  <c r="BQ80" i="28"/>
  <c r="BP80" i="28"/>
  <c r="BO80" i="28"/>
  <c r="BN80" i="28"/>
  <c r="BM80" i="28"/>
  <c r="BL80" i="28"/>
  <c r="BK80" i="28"/>
  <c r="BJ80" i="28"/>
  <c r="BI80" i="28"/>
  <c r="BC80" i="28"/>
  <c r="BB80" i="28"/>
  <c r="BA80" i="28"/>
  <c r="AZ80" i="28"/>
  <c r="AV80" i="28"/>
  <c r="AU80" i="28"/>
  <c r="AT80" i="28"/>
  <c r="AS80" i="28"/>
  <c r="AR80" i="28"/>
  <c r="AQ80" i="28"/>
  <c r="AP80" i="28"/>
  <c r="AO80" i="28"/>
  <c r="AN80" i="28"/>
  <c r="AM80" i="28"/>
  <c r="AG80" i="28"/>
  <c r="AF80" i="28"/>
  <c r="AE80" i="28"/>
  <c r="AD80" i="28"/>
  <c r="BR79" i="28"/>
  <c r="BQ79" i="28"/>
  <c r="BP79" i="28"/>
  <c r="BO79" i="28"/>
  <c r="BN79" i="28"/>
  <c r="BM79" i="28"/>
  <c r="BL79" i="28"/>
  <c r="BK79" i="28"/>
  <c r="BJ79" i="28"/>
  <c r="BI79" i="28"/>
  <c r="BH79" i="28"/>
  <c r="BB79" i="28"/>
  <c r="BA79" i="28"/>
  <c r="AZ79" i="28"/>
  <c r="AV79" i="28"/>
  <c r="AU79" i="28"/>
  <c r="AT79" i="28"/>
  <c r="AS79" i="28"/>
  <c r="AR79" i="28"/>
  <c r="AQ79" i="28"/>
  <c r="AP79" i="28"/>
  <c r="AO79" i="28"/>
  <c r="AN79" i="28"/>
  <c r="AM79" i="28"/>
  <c r="AL79" i="28"/>
  <c r="AF79" i="28"/>
  <c r="AE79" i="28"/>
  <c r="AD79" i="28"/>
  <c r="BR78" i="28"/>
  <c r="BQ78" i="28"/>
  <c r="BP78" i="28"/>
  <c r="BO78" i="28"/>
  <c r="BN78" i="28"/>
  <c r="BM78" i="28"/>
  <c r="BL78" i="28"/>
  <c r="BK78" i="28"/>
  <c r="BJ78" i="28"/>
  <c r="BI78" i="28"/>
  <c r="BH78" i="28"/>
  <c r="BG78" i="28"/>
  <c r="BA78" i="28"/>
  <c r="AZ78" i="28"/>
  <c r="AV78" i="28"/>
  <c r="AU78" i="28"/>
  <c r="AT78" i="28"/>
  <c r="AS78" i="28"/>
  <c r="AR78" i="28"/>
  <c r="AQ78" i="28"/>
  <c r="AP78" i="28"/>
  <c r="AO78" i="28"/>
  <c r="AN78" i="28"/>
  <c r="AM78" i="28"/>
  <c r="AL78" i="28"/>
  <c r="AK78" i="28"/>
  <c r="AE78" i="28"/>
  <c r="AD78" i="28"/>
  <c r="BR77" i="28"/>
  <c r="BQ77" i="28"/>
  <c r="BP77" i="28"/>
  <c r="BO77" i="28"/>
  <c r="BN77" i="28"/>
  <c r="BM77" i="28"/>
  <c r="BL77" i="28"/>
  <c r="BK77" i="28"/>
  <c r="BJ77" i="28"/>
  <c r="BI77" i="28"/>
  <c r="BH77" i="28"/>
  <c r="BG77" i="28"/>
  <c r="BF77" i="28"/>
  <c r="AZ77" i="28"/>
  <c r="AV77" i="28"/>
  <c r="AU77" i="28"/>
  <c r="AT77" i="28"/>
  <c r="AS77" i="28"/>
  <c r="AR77" i="28"/>
  <c r="AQ77" i="28"/>
  <c r="AP77" i="28"/>
  <c r="AO77" i="28"/>
  <c r="AN77" i="28"/>
  <c r="AM77" i="28"/>
  <c r="AL77" i="28"/>
  <c r="AK77" i="28"/>
  <c r="AJ77" i="28"/>
  <c r="AD77" i="28"/>
  <c r="BR76" i="28"/>
  <c r="BQ76" i="28"/>
  <c r="BP76" i="28"/>
  <c r="BO76" i="28"/>
  <c r="BN76" i="28"/>
  <c r="BM76" i="28"/>
  <c r="BL76" i="28"/>
  <c r="BK76" i="28"/>
  <c r="BJ76" i="28"/>
  <c r="BI76" i="28"/>
  <c r="BH76" i="28"/>
  <c r="BG76" i="28"/>
  <c r="BF76" i="28"/>
  <c r="BE76" i="28"/>
  <c r="AV76" i="28"/>
  <c r="AU76" i="28"/>
  <c r="AT76" i="28"/>
  <c r="AS76" i="28"/>
  <c r="AR76" i="28"/>
  <c r="AQ76" i="28"/>
  <c r="AP76" i="28"/>
  <c r="AO76" i="28"/>
  <c r="AN76" i="28"/>
  <c r="AM76" i="28"/>
  <c r="AL76" i="28"/>
  <c r="AK76" i="28"/>
  <c r="AJ76" i="28"/>
  <c r="AI76" i="28"/>
  <c r="BA75" i="28"/>
  <c r="BB75" i="28" s="1"/>
  <c r="BC75" i="28" s="1"/>
  <c r="BD75" i="28" s="1"/>
  <c r="BE75" i="28" s="1"/>
  <c r="BF75" i="28" s="1"/>
  <c r="BG75" i="28" s="1"/>
  <c r="BH75" i="28" s="1"/>
  <c r="BI75" i="28" s="1"/>
  <c r="BJ75" i="28" s="1"/>
  <c r="BK75" i="28" s="1"/>
  <c r="BL75" i="28" s="1"/>
  <c r="BM75" i="28" s="1"/>
  <c r="BN75" i="28" s="1"/>
  <c r="BO75" i="28" s="1"/>
  <c r="BP75" i="28" s="1"/>
  <c r="BQ75" i="28" s="1"/>
  <c r="BR75" i="28" s="1"/>
  <c r="AE75" i="28"/>
  <c r="AF75" i="28" s="1"/>
  <c r="AG75" i="28" s="1"/>
  <c r="AH75" i="28" s="1"/>
  <c r="AI75" i="28" s="1"/>
  <c r="AJ75" i="28" s="1"/>
  <c r="AK75" i="28" s="1"/>
  <c r="AL75" i="28" s="1"/>
  <c r="AM75" i="28" s="1"/>
  <c r="AN75" i="28" s="1"/>
  <c r="AO75" i="28" s="1"/>
  <c r="AP75" i="28" s="1"/>
  <c r="AQ75" i="28" s="1"/>
  <c r="AR75" i="28" s="1"/>
  <c r="AS75" i="28" s="1"/>
  <c r="AT75" i="28" s="1"/>
  <c r="AU75" i="28" s="1"/>
  <c r="AV75" i="28" s="1"/>
  <c r="H116" i="28"/>
  <c r="D116" i="28"/>
  <c r="C116" i="28"/>
  <c r="H115" i="28"/>
  <c r="D115" i="28"/>
  <c r="C115" i="28"/>
  <c r="H114" i="28"/>
  <c r="D114" i="28"/>
  <c r="C114" i="28"/>
  <c r="H113" i="28"/>
  <c r="D113" i="28"/>
  <c r="C113" i="28"/>
  <c r="H112" i="28"/>
  <c r="D112" i="28"/>
  <c r="C112" i="28"/>
  <c r="H111" i="28"/>
  <c r="D111" i="28"/>
  <c r="C111" i="28"/>
  <c r="H110" i="28"/>
  <c r="D110" i="28"/>
  <c r="C110" i="28"/>
  <c r="H106" i="28"/>
  <c r="D106" i="28"/>
  <c r="C106" i="28"/>
  <c r="H105" i="28"/>
  <c r="D105" i="28"/>
  <c r="C105" i="28"/>
  <c r="D104" i="28"/>
  <c r="C104" i="28"/>
  <c r="D103" i="28"/>
  <c r="C103" i="28"/>
  <c r="H102" i="28"/>
  <c r="D102" i="28"/>
  <c r="C102" i="28"/>
  <c r="BA52" i="28"/>
  <c r="BB52" i="28" s="1"/>
  <c r="BC52" i="28" s="1"/>
  <c r="BD52" i="28" s="1"/>
  <c r="BE52" i="28" s="1"/>
  <c r="BF52" i="28" s="1"/>
  <c r="BG52" i="28" s="1"/>
  <c r="BH52" i="28" s="1"/>
  <c r="BI52" i="28" s="1"/>
  <c r="BJ52" i="28" s="1"/>
  <c r="BK52" i="28" s="1"/>
  <c r="BL52" i="28" s="1"/>
  <c r="BM52" i="28" s="1"/>
  <c r="BN52" i="28" s="1"/>
  <c r="BO52" i="28" s="1"/>
  <c r="BP52" i="28" s="1"/>
  <c r="BQ52" i="28" s="1"/>
  <c r="BR52" i="28" s="1"/>
  <c r="AE52" i="28"/>
  <c r="AF52" i="28" s="1"/>
  <c r="AG52" i="28" s="1"/>
  <c r="AH52" i="28" s="1"/>
  <c r="AI52" i="28" s="1"/>
  <c r="AJ52" i="28" s="1"/>
  <c r="AK52" i="28" s="1"/>
  <c r="AL52" i="28" s="1"/>
  <c r="AM52" i="28" s="1"/>
  <c r="AN52" i="28" s="1"/>
  <c r="AO52" i="28" s="1"/>
  <c r="AP52" i="28" s="1"/>
  <c r="AQ52" i="28" s="1"/>
  <c r="AR52" i="28" s="1"/>
  <c r="AS52" i="28" s="1"/>
  <c r="AT52" i="28" s="1"/>
  <c r="AU52" i="28" s="1"/>
  <c r="AV52" i="28" s="1"/>
  <c r="H91" i="28"/>
  <c r="D91" i="28"/>
  <c r="C91" i="28"/>
  <c r="H90" i="28"/>
  <c r="D90" i="28"/>
  <c r="C90" i="28"/>
  <c r="H89" i="28"/>
  <c r="D89" i="28"/>
  <c r="C89" i="28"/>
  <c r="H88" i="28"/>
  <c r="D88" i="28"/>
  <c r="C88" i="28"/>
  <c r="H87" i="28"/>
  <c r="D87" i="28"/>
  <c r="C87" i="28"/>
  <c r="H86" i="28"/>
  <c r="D86" i="28"/>
  <c r="C86" i="28"/>
  <c r="H85" i="28"/>
  <c r="D85" i="28"/>
  <c r="C85" i="28"/>
  <c r="AY42" i="28"/>
  <c r="AY65" i="28" s="1"/>
  <c r="AY88" i="28" s="1"/>
  <c r="AY41" i="28"/>
  <c r="AY64" i="28" s="1"/>
  <c r="AY87" i="28" s="1"/>
  <c r="AY40" i="28"/>
  <c r="AY63" i="28" s="1"/>
  <c r="AY86" i="28" s="1"/>
  <c r="AY39" i="28"/>
  <c r="H81" i="28"/>
  <c r="D81" i="28"/>
  <c r="C81" i="28"/>
  <c r="AY38" i="28"/>
  <c r="AY61" i="28" s="1"/>
  <c r="AY84" i="28" s="1"/>
  <c r="H80" i="28"/>
  <c r="D80" i="28"/>
  <c r="C80" i="28"/>
  <c r="AY37" i="28"/>
  <c r="AY60" i="28" s="1"/>
  <c r="AY83" i="28" s="1"/>
  <c r="D79" i="28"/>
  <c r="C79" i="28"/>
  <c r="AY36" i="28"/>
  <c r="AY59" i="28" s="1"/>
  <c r="AY82" i="28" s="1"/>
  <c r="D78" i="28"/>
  <c r="C78" i="28"/>
  <c r="AY35" i="28"/>
  <c r="AY58" i="28" s="1"/>
  <c r="AY81" i="28" s="1"/>
  <c r="H77" i="28"/>
  <c r="D77" i="28"/>
  <c r="C77" i="28"/>
  <c r="AY34" i="28"/>
  <c r="AY57" i="28" s="1"/>
  <c r="AY80" i="28" s="1"/>
  <c r="AY33" i="28"/>
  <c r="AY56" i="28" s="1"/>
  <c r="AY79" i="28" s="1"/>
  <c r="AY32" i="28"/>
  <c r="AY55" i="28" s="1"/>
  <c r="AY78" i="28" s="1"/>
  <c r="AY31" i="28"/>
  <c r="AY54" i="28" s="1"/>
  <c r="AY77" i="28" s="1"/>
  <c r="AY30" i="28"/>
  <c r="AY53" i="28" s="1"/>
  <c r="AY76" i="28" s="1"/>
  <c r="BA29" i="28"/>
  <c r="BB29" i="28" s="1"/>
  <c r="BC29" i="28" s="1"/>
  <c r="BD29" i="28" s="1"/>
  <c r="BE29" i="28" s="1"/>
  <c r="BF29" i="28" s="1"/>
  <c r="BG29" i="28" s="1"/>
  <c r="BH29" i="28" s="1"/>
  <c r="BI29" i="28" s="1"/>
  <c r="BJ29" i="28" s="1"/>
  <c r="BK29" i="28" s="1"/>
  <c r="BL29" i="28" s="1"/>
  <c r="BM29" i="28" s="1"/>
  <c r="BN29" i="28" s="1"/>
  <c r="BO29" i="28" s="1"/>
  <c r="BP29" i="28" s="1"/>
  <c r="BQ29" i="28" s="1"/>
  <c r="BR29" i="28" s="1"/>
  <c r="AE29" i="28"/>
  <c r="AF29" i="28" s="1"/>
  <c r="AG29" i="28" s="1"/>
  <c r="AH29" i="28" s="1"/>
  <c r="AI29" i="28" s="1"/>
  <c r="AJ29" i="28" s="1"/>
  <c r="AK29" i="28" s="1"/>
  <c r="AL29" i="28" s="1"/>
  <c r="AM29" i="28" s="1"/>
  <c r="AN29" i="28" s="1"/>
  <c r="AO29" i="28" s="1"/>
  <c r="AP29" i="28" s="1"/>
  <c r="AQ29" i="28" s="1"/>
  <c r="AR29" i="28" s="1"/>
  <c r="AS29" i="28" s="1"/>
  <c r="AT29" i="28" s="1"/>
  <c r="AU29" i="28" s="1"/>
  <c r="AV29" i="28" s="1"/>
  <c r="AC24" i="28"/>
  <c r="AC23" i="28"/>
  <c r="AC22" i="28"/>
  <c r="H65" i="28"/>
  <c r="C65" i="28"/>
  <c r="AC21" i="28"/>
  <c r="H64" i="28"/>
  <c r="C64" i="28"/>
  <c r="AC20" i="28"/>
  <c r="AC43" i="28" s="1"/>
  <c r="AC66" i="28" s="1"/>
  <c r="AC89" i="28" s="1"/>
  <c r="H63" i="28"/>
  <c r="C63" i="28"/>
  <c r="AC19" i="28"/>
  <c r="AC42" i="28" s="1"/>
  <c r="AC65" i="28" s="1"/>
  <c r="AC88" i="28" s="1"/>
  <c r="H62" i="28"/>
  <c r="C62" i="28"/>
  <c r="AC18" i="28"/>
  <c r="AC41" i="28" s="1"/>
  <c r="AC64" i="28" s="1"/>
  <c r="AC87" i="28" s="1"/>
  <c r="H61" i="28"/>
  <c r="C61" i="28"/>
  <c r="AC17" i="28"/>
  <c r="AC40" i="28" s="1"/>
  <c r="AC63" i="28" s="1"/>
  <c r="AC86" i="28" s="1"/>
  <c r="H60" i="28"/>
  <c r="C60" i="28"/>
  <c r="AC16" i="28"/>
  <c r="AC39" i="28" s="1"/>
  <c r="AC62" i="28" s="1"/>
  <c r="AC85" i="28" s="1"/>
  <c r="AC15" i="28"/>
  <c r="AC38" i="28" s="1"/>
  <c r="AC61" i="28" s="1"/>
  <c r="AC84" i="28" s="1"/>
  <c r="AC14" i="28"/>
  <c r="AC37" i="28" s="1"/>
  <c r="AC60" i="28" s="1"/>
  <c r="AC83" i="28" s="1"/>
  <c r="AC13" i="28"/>
  <c r="AC36" i="28" s="1"/>
  <c r="AC59" i="28" s="1"/>
  <c r="AC82" i="28" s="1"/>
  <c r="C56" i="28"/>
  <c r="AC12" i="28"/>
  <c r="AC35" i="28" s="1"/>
  <c r="AC58" i="28" s="1"/>
  <c r="AC81" i="28" s="1"/>
  <c r="C55" i="28"/>
  <c r="AC11" i="28"/>
  <c r="AC34" i="28" s="1"/>
  <c r="AC57" i="28" s="1"/>
  <c r="AC80" i="28" s="1"/>
  <c r="C54" i="28"/>
  <c r="AC10" i="28"/>
  <c r="AC33" i="28" s="1"/>
  <c r="AC56" i="28" s="1"/>
  <c r="AC79" i="28" s="1"/>
  <c r="C53" i="28"/>
  <c r="AC9" i="28"/>
  <c r="AC32" i="28" s="1"/>
  <c r="AC55" i="28" s="1"/>
  <c r="AC78" i="28" s="1"/>
  <c r="C52" i="28"/>
  <c r="AC8" i="28"/>
  <c r="AC31" i="28" s="1"/>
  <c r="AC54" i="28" s="1"/>
  <c r="AC77" i="28" s="1"/>
  <c r="C51" i="28"/>
  <c r="AC7" i="28"/>
  <c r="AC30" i="28" s="1"/>
  <c r="AC53" i="28" s="1"/>
  <c r="AC76" i="28" s="1"/>
  <c r="BA6" i="28"/>
  <c r="BB6" i="28" s="1"/>
  <c r="BC6" i="28" s="1"/>
  <c r="BD6" i="28" s="1"/>
  <c r="BE6" i="28" s="1"/>
  <c r="BF6" i="28" s="1"/>
  <c r="BG6" i="28" s="1"/>
  <c r="BH6" i="28" s="1"/>
  <c r="BI6" i="28" s="1"/>
  <c r="BJ6" i="28" s="1"/>
  <c r="BK6" i="28" s="1"/>
  <c r="BL6" i="28" s="1"/>
  <c r="BM6" i="28" s="1"/>
  <c r="BN6" i="28" s="1"/>
  <c r="BO6" i="28" s="1"/>
  <c r="BP6" i="28" s="1"/>
  <c r="BQ6" i="28" s="1"/>
  <c r="BR6" i="28" s="1"/>
  <c r="AE6" i="28"/>
  <c r="AF6" i="28" s="1"/>
  <c r="AG6" i="28" s="1"/>
  <c r="AH6" i="28" s="1"/>
  <c r="AI6" i="28" s="1"/>
  <c r="AJ6" i="28" s="1"/>
  <c r="AK6" i="28" s="1"/>
  <c r="AL6" i="28" s="1"/>
  <c r="AM6" i="28" s="1"/>
  <c r="AN6" i="28" s="1"/>
  <c r="AO6" i="28" s="1"/>
  <c r="AP6" i="28" s="1"/>
  <c r="AQ6" i="28" s="1"/>
  <c r="AR6" i="28" s="1"/>
  <c r="AS6" i="28" s="1"/>
  <c r="AT6" i="28" s="1"/>
  <c r="AU6" i="28" s="1"/>
  <c r="AV6" i="28" s="1"/>
  <c r="C47" i="28"/>
  <c r="C46" i="28"/>
  <c r="C45" i="28"/>
  <c r="C44" i="28"/>
  <c r="Z25" i="28"/>
  <c r="BR71" i="28" s="1"/>
  <c r="Y25" i="28"/>
  <c r="BR48" i="28" s="1"/>
  <c r="X25" i="28"/>
  <c r="AA25" i="28" s="1"/>
  <c r="T25" i="28"/>
  <c r="AV71" i="28" s="1"/>
  <c r="S25" i="28"/>
  <c r="AV48" i="28" s="1"/>
  <c r="R25" i="28"/>
  <c r="Z24" i="28"/>
  <c r="BQ70" i="28" s="1"/>
  <c r="Y24" i="28"/>
  <c r="BQ47" i="28" s="1"/>
  <c r="BR47" i="28" s="1"/>
  <c r="X24" i="28"/>
  <c r="BQ24" i="28" s="1"/>
  <c r="BR24" i="28" s="1"/>
  <c r="T24" i="28"/>
  <c r="AU70" i="28" s="1"/>
  <c r="AV70" i="28" s="1"/>
  <c r="S24" i="28"/>
  <c r="AU47" i="28" s="1"/>
  <c r="AV47" i="28" s="1"/>
  <c r="R24" i="28"/>
  <c r="Z23" i="28"/>
  <c r="BP69" i="28" s="1"/>
  <c r="Y23" i="28"/>
  <c r="BP46" i="28" s="1"/>
  <c r="BQ46" i="28" s="1"/>
  <c r="BR46" i="28" s="1"/>
  <c r="X23" i="28"/>
  <c r="BP23" i="28" s="1"/>
  <c r="BQ23" i="28" s="1"/>
  <c r="BR23" i="28" s="1"/>
  <c r="T23" i="28"/>
  <c r="AT69" i="28" s="1"/>
  <c r="S23" i="28"/>
  <c r="AT46" i="28" s="1"/>
  <c r="AU46" i="28" s="1"/>
  <c r="AV46" i="28" s="1"/>
  <c r="R23" i="28"/>
  <c r="Z22" i="28"/>
  <c r="BO68" i="28" s="1"/>
  <c r="Y22" i="28"/>
  <c r="BO45" i="28" s="1"/>
  <c r="BP45" i="28" s="1"/>
  <c r="BQ45" i="28" s="1"/>
  <c r="BR45" i="28" s="1"/>
  <c r="X22" i="28"/>
  <c r="BO22" i="28" s="1"/>
  <c r="BP22" i="28" s="1"/>
  <c r="BQ22" i="28" s="1"/>
  <c r="BR22" i="28" s="1"/>
  <c r="T22" i="28"/>
  <c r="AS68" i="28" s="1"/>
  <c r="S22" i="28"/>
  <c r="AS45" i="28" s="1"/>
  <c r="AT45" i="28" s="1"/>
  <c r="AU45" i="28" s="1"/>
  <c r="AV45" i="28" s="1"/>
  <c r="R22" i="28"/>
  <c r="Z21" i="28"/>
  <c r="BN67" i="28" s="1"/>
  <c r="Y21" i="28"/>
  <c r="BN44" i="28" s="1"/>
  <c r="BO44" i="28" s="1"/>
  <c r="BP44" i="28" s="1"/>
  <c r="BQ44" i="28" s="1"/>
  <c r="BR44" i="28" s="1"/>
  <c r="X21" i="28"/>
  <c r="BN21" i="28" s="1"/>
  <c r="BO21" i="28" s="1"/>
  <c r="BP21" i="28" s="1"/>
  <c r="BQ21" i="28" s="1"/>
  <c r="BR21" i="28" s="1"/>
  <c r="T21" i="28"/>
  <c r="AR67" i="28" s="1"/>
  <c r="S21" i="28"/>
  <c r="AR44" i="28" s="1"/>
  <c r="AS44" i="28" s="1"/>
  <c r="AT44" i="28" s="1"/>
  <c r="AU44" i="28" s="1"/>
  <c r="AV44" i="28" s="1"/>
  <c r="R21" i="28"/>
  <c r="Z20" i="28"/>
  <c r="BM66" i="28" s="1"/>
  <c r="Y20" i="28"/>
  <c r="BM43" i="28" s="1"/>
  <c r="BN43" i="28" s="1"/>
  <c r="BO43" i="28" s="1"/>
  <c r="BP43" i="28" s="1"/>
  <c r="BQ43" i="28" s="1"/>
  <c r="X20" i="28"/>
  <c r="BM20" i="28" s="1"/>
  <c r="BN20" i="28" s="1"/>
  <c r="BO20" i="28" s="1"/>
  <c r="BP20" i="28" s="1"/>
  <c r="BQ20" i="28" s="1"/>
  <c r="T20" i="28"/>
  <c r="AQ66" i="28" s="1"/>
  <c r="S20" i="28"/>
  <c r="AQ43" i="28" s="1"/>
  <c r="AR43" i="28" s="1"/>
  <c r="AS43" i="28" s="1"/>
  <c r="AT43" i="28" s="1"/>
  <c r="AU43" i="28" s="1"/>
  <c r="R20" i="28"/>
  <c r="Z19" i="28"/>
  <c r="BL65" i="28" s="1"/>
  <c r="Y19" i="28"/>
  <c r="BL42" i="28" s="1"/>
  <c r="BM42" i="28" s="1"/>
  <c r="BN42" i="28" s="1"/>
  <c r="BO42" i="28" s="1"/>
  <c r="BP42" i="28" s="1"/>
  <c r="X19" i="28"/>
  <c r="BL19" i="28" s="1"/>
  <c r="BM19" i="28" s="1"/>
  <c r="BN19" i="28" s="1"/>
  <c r="BO19" i="28" s="1"/>
  <c r="BP19" i="28" s="1"/>
  <c r="T19" i="28"/>
  <c r="AP65" i="28" s="1"/>
  <c r="S19" i="28"/>
  <c r="AP42" i="28" s="1"/>
  <c r="AQ42" i="28" s="1"/>
  <c r="AR42" i="28" s="1"/>
  <c r="AS42" i="28" s="1"/>
  <c r="AT42" i="28" s="1"/>
  <c r="R19" i="28"/>
  <c r="AP19" i="28" s="1"/>
  <c r="AQ19" i="28" s="1"/>
  <c r="AR19" i="28" s="1"/>
  <c r="AS19" i="28" s="1"/>
  <c r="AT19" i="28" s="1"/>
  <c r="Z18" i="28"/>
  <c r="BK64" i="28" s="1"/>
  <c r="Y18" i="28"/>
  <c r="BK41" i="28" s="1"/>
  <c r="BL41" i="28" s="1"/>
  <c r="BM41" i="28" s="1"/>
  <c r="BN41" i="28" s="1"/>
  <c r="BO41" i="28" s="1"/>
  <c r="X18" i="28"/>
  <c r="BK18" i="28" s="1"/>
  <c r="BL18" i="28" s="1"/>
  <c r="BM18" i="28" s="1"/>
  <c r="BN18" i="28" s="1"/>
  <c r="BO18" i="28" s="1"/>
  <c r="T18" i="28"/>
  <c r="AO64" i="28" s="1"/>
  <c r="S18" i="28"/>
  <c r="AO41" i="28" s="1"/>
  <c r="AP41" i="28" s="1"/>
  <c r="AQ41" i="28" s="1"/>
  <c r="AR41" i="28" s="1"/>
  <c r="AS41" i="28" s="1"/>
  <c r="R18" i="28"/>
  <c r="Z17" i="28"/>
  <c r="BJ63" i="28" s="1"/>
  <c r="BK63" i="28" s="1"/>
  <c r="Y17" i="28"/>
  <c r="BJ40" i="28" s="1"/>
  <c r="BK40" i="28" s="1"/>
  <c r="BL40" i="28" s="1"/>
  <c r="BM40" i="28" s="1"/>
  <c r="BN40" i="28" s="1"/>
  <c r="X17" i="28"/>
  <c r="AA17" i="28" s="1"/>
  <c r="T17" i="28"/>
  <c r="AN63" i="28" s="1"/>
  <c r="S17" i="28"/>
  <c r="AN40" i="28" s="1"/>
  <c r="AO40" i="28" s="1"/>
  <c r="AP40" i="28" s="1"/>
  <c r="AQ40" i="28" s="1"/>
  <c r="AR40" i="28" s="1"/>
  <c r="R17" i="28"/>
  <c r="Z16" i="28"/>
  <c r="BI62" i="28" s="1"/>
  <c r="BJ62" i="28" s="1"/>
  <c r="Y16" i="28"/>
  <c r="BI39" i="28" s="1"/>
  <c r="BJ39" i="28" s="1"/>
  <c r="BK39" i="28" s="1"/>
  <c r="BL39" i="28" s="1"/>
  <c r="BM39" i="28" s="1"/>
  <c r="X16" i="28"/>
  <c r="BI16" i="28" s="1"/>
  <c r="BJ16" i="28" s="1"/>
  <c r="BK16" i="28" s="1"/>
  <c r="BL16" i="28" s="1"/>
  <c r="BM16" i="28" s="1"/>
  <c r="T16" i="28"/>
  <c r="AM62" i="28" s="1"/>
  <c r="S16" i="28"/>
  <c r="AM39" i="28" s="1"/>
  <c r="AN39" i="28" s="1"/>
  <c r="AO39" i="28" s="1"/>
  <c r="AP39" i="28" s="1"/>
  <c r="AQ39" i="28" s="1"/>
  <c r="R16" i="28"/>
  <c r="Z15" i="28"/>
  <c r="Y15" i="28"/>
  <c r="BH38" i="28" s="1"/>
  <c r="BI38" i="28" s="1"/>
  <c r="BJ38" i="28" s="1"/>
  <c r="BK38" i="28" s="1"/>
  <c r="BL38" i="28" s="1"/>
  <c r="X15" i="28"/>
  <c r="BH15" i="28" s="1"/>
  <c r="BI15" i="28" s="1"/>
  <c r="BJ15" i="28" s="1"/>
  <c r="BK15" i="28" s="1"/>
  <c r="BL15" i="28" s="1"/>
  <c r="T15" i="28"/>
  <c r="AL61" i="28" s="1"/>
  <c r="S15" i="28"/>
  <c r="AL38" i="28" s="1"/>
  <c r="AM38" i="28" s="1"/>
  <c r="AN38" i="28" s="1"/>
  <c r="AO38" i="28" s="1"/>
  <c r="AP38" i="28" s="1"/>
  <c r="R15" i="28"/>
  <c r="Z14" i="28"/>
  <c r="BG60" i="28" s="1"/>
  <c r="Y14" i="28"/>
  <c r="BG37" i="28" s="1"/>
  <c r="BH37" i="28" s="1"/>
  <c r="BI37" i="28" s="1"/>
  <c r="BJ37" i="28" s="1"/>
  <c r="BK37" i="28" s="1"/>
  <c r="X14" i="28"/>
  <c r="BG14" i="28" s="1"/>
  <c r="BH14" i="28" s="1"/>
  <c r="BI14" i="28" s="1"/>
  <c r="BJ14" i="28" s="1"/>
  <c r="BK14" i="28" s="1"/>
  <c r="T14" i="28"/>
  <c r="AK60" i="28" s="1"/>
  <c r="S14" i="28"/>
  <c r="AK37" i="28" s="1"/>
  <c r="AL37" i="28" s="1"/>
  <c r="AM37" i="28" s="1"/>
  <c r="AN37" i="28" s="1"/>
  <c r="AO37" i="28" s="1"/>
  <c r="R14" i="28"/>
  <c r="Z13" i="28"/>
  <c r="BF59" i="28" s="1"/>
  <c r="Y13" i="28"/>
  <c r="BF36" i="28" s="1"/>
  <c r="BG36" i="28" s="1"/>
  <c r="BH36" i="28" s="1"/>
  <c r="BI36" i="28" s="1"/>
  <c r="BJ36" i="28" s="1"/>
  <c r="X13" i="28"/>
  <c r="BF13" i="28" s="1"/>
  <c r="BG13" i="28" s="1"/>
  <c r="BH13" i="28" s="1"/>
  <c r="BI13" i="28" s="1"/>
  <c r="BJ13" i="28" s="1"/>
  <c r="T13" i="28"/>
  <c r="AJ59" i="28" s="1"/>
  <c r="AK59" i="28" s="1"/>
  <c r="S13" i="28"/>
  <c r="AJ36" i="28" s="1"/>
  <c r="AK36" i="28" s="1"/>
  <c r="AL36" i="28" s="1"/>
  <c r="AM36" i="28" s="1"/>
  <c r="AN36" i="28" s="1"/>
  <c r="R13" i="28"/>
  <c r="Z12" i="28"/>
  <c r="BE58" i="28" s="1"/>
  <c r="Y12" i="28"/>
  <c r="BE35" i="28" s="1"/>
  <c r="BF35" i="28" s="1"/>
  <c r="BG35" i="28" s="1"/>
  <c r="BH35" i="28" s="1"/>
  <c r="BI35" i="28" s="1"/>
  <c r="X12" i="28"/>
  <c r="BE12" i="28" s="1"/>
  <c r="BF12" i="28" s="1"/>
  <c r="BG12" i="28" s="1"/>
  <c r="BH12" i="28" s="1"/>
  <c r="BI12" i="28" s="1"/>
  <c r="T12" i="28"/>
  <c r="AI58" i="28" s="1"/>
  <c r="S12" i="28"/>
  <c r="AI35" i="28" s="1"/>
  <c r="AJ35" i="28" s="1"/>
  <c r="AK35" i="28" s="1"/>
  <c r="AL35" i="28" s="1"/>
  <c r="AM35" i="28" s="1"/>
  <c r="R12" i="28"/>
  <c r="Z11" i="28"/>
  <c r="BD57" i="28" s="1"/>
  <c r="Y11" i="28"/>
  <c r="BD34" i="28" s="1"/>
  <c r="BE34" i="28" s="1"/>
  <c r="BF34" i="28" s="1"/>
  <c r="BG34" i="28" s="1"/>
  <c r="BH34" i="28" s="1"/>
  <c r="X11" i="28"/>
  <c r="BD11" i="28" s="1"/>
  <c r="BE11" i="28" s="1"/>
  <c r="BF11" i="28" s="1"/>
  <c r="BG11" i="28" s="1"/>
  <c r="BH11" i="28" s="1"/>
  <c r="T11" i="28"/>
  <c r="AH57" i="28" s="1"/>
  <c r="S11" i="28"/>
  <c r="AH34" i="28" s="1"/>
  <c r="AI34" i="28" s="1"/>
  <c r="AJ34" i="28" s="1"/>
  <c r="AK34" i="28" s="1"/>
  <c r="AL34" i="28" s="1"/>
  <c r="R11" i="28"/>
  <c r="Z10" i="28"/>
  <c r="BC56" i="28" s="1"/>
  <c r="Y10" i="28"/>
  <c r="BC33" i="28" s="1"/>
  <c r="BD33" i="28" s="1"/>
  <c r="BE33" i="28" s="1"/>
  <c r="BF33" i="28" s="1"/>
  <c r="BG33" i="28" s="1"/>
  <c r="X10" i="28"/>
  <c r="BC10" i="28" s="1"/>
  <c r="BD10" i="28" s="1"/>
  <c r="BE10" i="28" s="1"/>
  <c r="BF10" i="28" s="1"/>
  <c r="BG10" i="28" s="1"/>
  <c r="T10" i="28"/>
  <c r="AG56" i="28" s="1"/>
  <c r="S10" i="28"/>
  <c r="AG33" i="28" s="1"/>
  <c r="AH33" i="28" s="1"/>
  <c r="AI33" i="28" s="1"/>
  <c r="AJ33" i="28" s="1"/>
  <c r="AK33" i="28" s="1"/>
  <c r="R10" i="28"/>
  <c r="Z9" i="28"/>
  <c r="BB55" i="28" s="1"/>
  <c r="Y9" i="28"/>
  <c r="BB32" i="28" s="1"/>
  <c r="BC32" i="28" s="1"/>
  <c r="BD32" i="28" s="1"/>
  <c r="BE32" i="28" s="1"/>
  <c r="BF32" i="28" s="1"/>
  <c r="X9" i="28"/>
  <c r="BB9" i="28" s="1"/>
  <c r="BC9" i="28" s="1"/>
  <c r="BD9" i="28" s="1"/>
  <c r="BE9" i="28" s="1"/>
  <c r="BF9" i="28" s="1"/>
  <c r="T9" i="28"/>
  <c r="AF55" i="28" s="1"/>
  <c r="S9" i="28"/>
  <c r="AF32" i="28" s="1"/>
  <c r="AG32" i="28" s="1"/>
  <c r="AH32" i="28" s="1"/>
  <c r="AI32" i="28" s="1"/>
  <c r="AJ32" i="28" s="1"/>
  <c r="R9" i="28"/>
  <c r="Z8" i="28"/>
  <c r="BA54" i="28" s="1"/>
  <c r="Y8" i="28"/>
  <c r="BA31" i="28" s="1"/>
  <c r="BB31" i="28" s="1"/>
  <c r="BC31" i="28" s="1"/>
  <c r="BD31" i="28" s="1"/>
  <c r="BE31" i="28" s="1"/>
  <c r="X8" i="28"/>
  <c r="BA8" i="28" s="1"/>
  <c r="BB8" i="28" s="1"/>
  <c r="BC8" i="28" s="1"/>
  <c r="BD8" i="28" s="1"/>
  <c r="BE8" i="28" s="1"/>
  <c r="T8" i="28"/>
  <c r="AE54" i="28" s="1"/>
  <c r="AF54" i="28" s="1"/>
  <c r="S8" i="28"/>
  <c r="AE31" i="28" s="1"/>
  <c r="R8" i="28"/>
  <c r="Z7" i="28"/>
  <c r="AZ53" i="28" s="1"/>
  <c r="Y7" i="28"/>
  <c r="AZ30" i="28" s="1"/>
  <c r="X7" i="28"/>
  <c r="AZ7" i="28" s="1"/>
  <c r="AZ26" i="28" s="1"/>
  <c r="X38" i="28" s="1"/>
  <c r="T7" i="28"/>
  <c r="AD53" i="28" s="1"/>
  <c r="S7" i="28"/>
  <c r="AD30" i="28" s="1"/>
  <c r="R7" i="28"/>
  <c r="AD7" i="28" s="1"/>
  <c r="U4" i="29" l="1"/>
  <c r="U8" i="29"/>
  <c r="U12" i="29"/>
  <c r="U20" i="29"/>
  <c r="AA13" i="29"/>
  <c r="BE49" i="29"/>
  <c r="Y40" i="29" s="1"/>
  <c r="BI49" i="29"/>
  <c r="Y44" i="29" s="1"/>
  <c r="BM49" i="29"/>
  <c r="Y48" i="29" s="1"/>
  <c r="U19" i="29"/>
  <c r="AQ20" i="29"/>
  <c r="C82" i="29"/>
  <c r="C92" i="29"/>
  <c r="AS49" i="29"/>
  <c r="T50" i="29" s="1"/>
  <c r="F72" i="29"/>
  <c r="AZ7" i="29"/>
  <c r="AZ26" i="29" s="1"/>
  <c r="AU49" i="29"/>
  <c r="T52" i="29" s="1"/>
  <c r="U10" i="29"/>
  <c r="U14" i="29"/>
  <c r="U18" i="29"/>
  <c r="G97" i="29"/>
  <c r="AA7" i="29"/>
  <c r="BI16" i="29"/>
  <c r="BJ16" i="29" s="1"/>
  <c r="BK16" i="29" s="1"/>
  <c r="BL16" i="29" s="1"/>
  <c r="BM16" i="29" s="1"/>
  <c r="BQ24" i="29"/>
  <c r="BR24" i="29" s="1"/>
  <c r="C117" i="29"/>
  <c r="C117" i="28"/>
  <c r="C57" i="28"/>
  <c r="C92" i="28"/>
  <c r="C66" i="28"/>
  <c r="C151" i="28"/>
  <c r="BR49" i="29"/>
  <c r="Y53" i="29" s="1"/>
  <c r="BK49" i="29"/>
  <c r="Y46" i="29" s="1"/>
  <c r="BQ49" i="29"/>
  <c r="Y52" i="29" s="1"/>
  <c r="BC10" i="29"/>
  <c r="BD10" i="29" s="1"/>
  <c r="BE10" i="29" s="1"/>
  <c r="BF10" i="29" s="1"/>
  <c r="BG10" i="29" s="1"/>
  <c r="BD11" i="29"/>
  <c r="BE11" i="29" s="1"/>
  <c r="BF11" i="29" s="1"/>
  <c r="BG11" i="29" s="1"/>
  <c r="BH11" i="29" s="1"/>
  <c r="BH26" i="29" s="1"/>
  <c r="X43" i="29" s="1"/>
  <c r="AL49" i="29"/>
  <c r="T43" i="29" s="1"/>
  <c r="AT49" i="29"/>
  <c r="T51" i="29" s="1"/>
  <c r="AN49" i="29"/>
  <c r="T45" i="29" s="1"/>
  <c r="AK49" i="29"/>
  <c r="T42" i="29" s="1"/>
  <c r="AJ49" i="29"/>
  <c r="T41" i="29" s="1"/>
  <c r="AR49" i="29"/>
  <c r="T49" i="29" s="1"/>
  <c r="AV49" i="29"/>
  <c r="T53" i="29" s="1"/>
  <c r="AQ89" i="29"/>
  <c r="BA30" i="29"/>
  <c r="AZ49" i="29"/>
  <c r="BH49" i="29"/>
  <c r="Y43" i="29" s="1"/>
  <c r="AL60" i="29"/>
  <c r="AK83" i="29"/>
  <c r="BP49" i="29"/>
  <c r="Y51" i="29" s="1"/>
  <c r="AP49" i="29"/>
  <c r="T47" i="29" s="1"/>
  <c r="AD49" i="29"/>
  <c r="AE30" i="29"/>
  <c r="AZ76" i="29"/>
  <c r="AZ95" i="29" s="1"/>
  <c r="BA53" i="29"/>
  <c r="AZ72" i="29"/>
  <c r="AI49" i="29"/>
  <c r="T40" i="29" s="1"/>
  <c r="AM49" i="29"/>
  <c r="T44" i="29" s="1"/>
  <c r="AQ49" i="29"/>
  <c r="T48" i="29" s="1"/>
  <c r="BL64" i="29"/>
  <c r="BK87" i="29"/>
  <c r="X35" i="29"/>
  <c r="AO49" i="29"/>
  <c r="T46" i="29" s="1"/>
  <c r="BG49" i="29"/>
  <c r="Y42" i="29" s="1"/>
  <c r="BO49" i="29"/>
  <c r="Y50" i="29" s="1"/>
  <c r="BF49" i="29"/>
  <c r="Y41" i="29" s="1"/>
  <c r="AK58" i="29"/>
  <c r="BJ49" i="29"/>
  <c r="Y45" i="29" s="1"/>
  <c r="BN49" i="29"/>
  <c r="Y49" i="29" s="1"/>
  <c r="BK26" i="29"/>
  <c r="X46" i="29" s="1"/>
  <c r="BB78" i="29"/>
  <c r="BC55" i="29"/>
  <c r="BK63" i="29"/>
  <c r="BJ86" i="29"/>
  <c r="AK57" i="29"/>
  <c r="BA77" i="29"/>
  <c r="BB54" i="29"/>
  <c r="BC79" i="29"/>
  <c r="BD56" i="29"/>
  <c r="BF57" i="29"/>
  <c r="BF58" i="29"/>
  <c r="BE81" i="29"/>
  <c r="BF82" i="29"/>
  <c r="BG59" i="29"/>
  <c r="BG83" i="29"/>
  <c r="BH60" i="29"/>
  <c r="BH84" i="29"/>
  <c r="BI61" i="29"/>
  <c r="BI85" i="29"/>
  <c r="BJ62" i="29"/>
  <c r="BM89" i="29"/>
  <c r="BO67" i="29"/>
  <c r="BN90" i="29"/>
  <c r="BP92" i="29"/>
  <c r="BQ69" i="29"/>
  <c r="BQ93" i="29"/>
  <c r="BR70" i="29"/>
  <c r="BR93" i="29" s="1"/>
  <c r="BA7" i="29"/>
  <c r="BL19" i="29"/>
  <c r="BM19" i="29" s="1"/>
  <c r="BN19" i="29" s="1"/>
  <c r="BO19" i="29" s="1"/>
  <c r="BP19" i="29" s="1"/>
  <c r="BP26" i="29" s="1"/>
  <c r="X51" i="29" s="1"/>
  <c r="AR20" i="29"/>
  <c r="AS20" i="29" s="1"/>
  <c r="AT20" i="29" s="1"/>
  <c r="AU20" i="29" s="1"/>
  <c r="BR25" i="29"/>
  <c r="BR94" i="29" s="1"/>
  <c r="F97" i="29"/>
  <c r="F122" i="29"/>
  <c r="BN66" i="29"/>
  <c r="BL49" i="29"/>
  <c r="Y47" i="29" s="1"/>
  <c r="H97" i="29"/>
  <c r="D140" i="29" s="1"/>
  <c r="AS66" i="29"/>
  <c r="AR89" i="29"/>
  <c r="AA5" i="29"/>
  <c r="AA6" i="29"/>
  <c r="AA9" i="29"/>
  <c r="AA10" i="29"/>
  <c r="AA11" i="29"/>
  <c r="AA12" i="29"/>
  <c r="AA14" i="29"/>
  <c r="AA15" i="29"/>
  <c r="AA17" i="29"/>
  <c r="AA18" i="29"/>
  <c r="AA19" i="29"/>
  <c r="AA20" i="29"/>
  <c r="AH11" i="29"/>
  <c r="AI11" i="29" s="1"/>
  <c r="AJ11" i="29" s="1"/>
  <c r="AK11" i="29" s="1"/>
  <c r="AL11" i="29" s="1"/>
  <c r="AR21" i="29"/>
  <c r="AS21" i="29" s="1"/>
  <c r="AT21" i="29" s="1"/>
  <c r="AU21" i="29" s="1"/>
  <c r="AV21" i="29" s="1"/>
  <c r="AT23" i="29"/>
  <c r="AU23" i="29" s="1"/>
  <c r="AV23" i="29" s="1"/>
  <c r="AF78" i="29"/>
  <c r="AM16" i="29"/>
  <c r="AN16" i="29" s="1"/>
  <c r="AO16" i="29" s="1"/>
  <c r="AP16" i="29" s="1"/>
  <c r="AQ16" i="29" s="1"/>
  <c r="C48" i="29"/>
  <c r="AI12" i="29"/>
  <c r="AJ12" i="29" s="1"/>
  <c r="AK12" i="29" s="1"/>
  <c r="AL12" i="29" s="1"/>
  <c r="AM12" i="29" s="1"/>
  <c r="AV69" i="29"/>
  <c r="AL15" i="29"/>
  <c r="AM15" i="29" s="1"/>
  <c r="AN15" i="29" s="1"/>
  <c r="AO15" i="29" s="1"/>
  <c r="AP15" i="29" s="1"/>
  <c r="AS22" i="29"/>
  <c r="AT22" i="29" s="1"/>
  <c r="AU22" i="29" s="1"/>
  <c r="AV22" i="29" s="1"/>
  <c r="AD72" i="29"/>
  <c r="AE53" i="29"/>
  <c r="AE77" i="29"/>
  <c r="AH55" i="29"/>
  <c r="AG78" i="29"/>
  <c r="AG79" i="29"/>
  <c r="AH56" i="29"/>
  <c r="AM61" i="29"/>
  <c r="AM85" i="29"/>
  <c r="AN62" i="29"/>
  <c r="AO63" i="29"/>
  <c r="AO87" i="29"/>
  <c r="AP64" i="29"/>
  <c r="AP88" i="29"/>
  <c r="AQ65" i="29"/>
  <c r="AS67" i="29"/>
  <c r="AT68" i="29"/>
  <c r="AU93" i="29"/>
  <c r="AV70" i="29"/>
  <c r="AV93" i="29" s="1"/>
  <c r="AV94" i="29"/>
  <c r="AD7" i="29"/>
  <c r="AD76" i="29" s="1"/>
  <c r="AD95" i="29" s="1"/>
  <c r="AJ13" i="29"/>
  <c r="AK13" i="29" s="1"/>
  <c r="AL13" i="29" s="1"/>
  <c r="AM13" i="29" s="1"/>
  <c r="AN13" i="29" s="1"/>
  <c r="AN17" i="29"/>
  <c r="AO17" i="29" s="1"/>
  <c r="AP17" i="29" s="1"/>
  <c r="AQ17" i="29" s="1"/>
  <c r="AR17" i="29" s="1"/>
  <c r="U6" i="29"/>
  <c r="U15" i="29"/>
  <c r="U21" i="29"/>
  <c r="AK59" i="29"/>
  <c r="BN65" i="29"/>
  <c r="BP68" i="29"/>
  <c r="BO91" i="29"/>
  <c r="U5" i="29"/>
  <c r="U7" i="29"/>
  <c r="U11" i="29"/>
  <c r="U16" i="29"/>
  <c r="U22" i="29"/>
  <c r="AF77" i="29"/>
  <c r="AG54" i="29"/>
  <c r="C151" i="29"/>
  <c r="C152" i="29"/>
  <c r="C153" i="29"/>
  <c r="G72" i="29"/>
  <c r="H72" i="29" s="1"/>
  <c r="D139" i="29" s="1"/>
  <c r="C107" i="29"/>
  <c r="G122" i="29"/>
  <c r="C146" i="29"/>
  <c r="C147" i="29"/>
  <c r="BP92" i="28"/>
  <c r="AA16" i="28"/>
  <c r="BR49" i="28"/>
  <c r="Y56" i="28" s="1"/>
  <c r="BI26" i="28"/>
  <c r="X47" i="28" s="1"/>
  <c r="BM49" i="28"/>
  <c r="Y51" i="28" s="1"/>
  <c r="AT49" i="28"/>
  <c r="T54" i="28" s="1"/>
  <c r="AQ49" i="28"/>
  <c r="T51" i="28" s="1"/>
  <c r="BF49" i="28"/>
  <c r="Y44" i="28" s="1"/>
  <c r="AL49" i="28"/>
  <c r="T46" i="28" s="1"/>
  <c r="AP49" i="28"/>
  <c r="T50" i="28" s="1"/>
  <c r="BN49" i="28"/>
  <c r="Y52" i="28" s="1"/>
  <c r="AA8" i="28"/>
  <c r="AK49" i="28"/>
  <c r="T45" i="28" s="1"/>
  <c r="BE26" i="28"/>
  <c r="X43" i="28" s="1"/>
  <c r="BG49" i="28"/>
  <c r="Y45" i="28" s="1"/>
  <c r="AA19" i="28"/>
  <c r="AA15" i="28"/>
  <c r="U17" i="28"/>
  <c r="AA24" i="28"/>
  <c r="BH26" i="28"/>
  <c r="X46" i="28" s="1"/>
  <c r="BK62" i="28"/>
  <c r="BJ85" i="28"/>
  <c r="BQ26" i="28"/>
  <c r="X55" i="28" s="1"/>
  <c r="AL60" i="28"/>
  <c r="AJ49" i="28"/>
  <c r="T44" i="28" s="1"/>
  <c r="AO49" i="28"/>
  <c r="T49" i="28" s="1"/>
  <c r="BE49" i="28"/>
  <c r="Y43" i="28" s="1"/>
  <c r="AN49" i="28"/>
  <c r="T48" i="28" s="1"/>
  <c r="AF31" i="28"/>
  <c r="AG31" i="28" s="1"/>
  <c r="AH31" i="28" s="1"/>
  <c r="AI31" i="28" s="1"/>
  <c r="AI49" i="28" s="1"/>
  <c r="T43" i="28" s="1"/>
  <c r="BK49" i="28"/>
  <c r="Y49" i="28" s="1"/>
  <c r="AG54" i="28"/>
  <c r="BF26" i="28"/>
  <c r="X44" i="28" s="1"/>
  <c r="AM49" i="28"/>
  <c r="T47" i="28" s="1"/>
  <c r="AF9" i="28"/>
  <c r="AG9" i="28" s="1"/>
  <c r="AH9" i="28" s="1"/>
  <c r="AI9" i="28" s="1"/>
  <c r="AJ9" i="28" s="1"/>
  <c r="U9" i="28"/>
  <c r="BG83" i="28"/>
  <c r="BH60" i="28"/>
  <c r="BG26" i="28"/>
  <c r="X45" i="28" s="1"/>
  <c r="BL49" i="28"/>
  <c r="Y50" i="28" s="1"/>
  <c r="AD26" i="28"/>
  <c r="AE7" i="28"/>
  <c r="BF82" i="28"/>
  <c r="BG59" i="28"/>
  <c r="U16" i="28"/>
  <c r="AP64" i="28"/>
  <c r="BQ49" i="28"/>
  <c r="Y55" i="28" s="1"/>
  <c r="BO67" i="28"/>
  <c r="BN90" i="28"/>
  <c r="AA22" i="28"/>
  <c r="U24" i="28"/>
  <c r="G72" i="28"/>
  <c r="F72" i="28"/>
  <c r="C48" i="28"/>
  <c r="F97" i="28"/>
  <c r="C82" i="28"/>
  <c r="AH56" i="28"/>
  <c r="AJ58" i="28"/>
  <c r="AS49" i="28"/>
  <c r="T53" i="28" s="1"/>
  <c r="BO91" i="28"/>
  <c r="BP68" i="28"/>
  <c r="AL59" i="28"/>
  <c r="AE8" i="28"/>
  <c r="AF8" i="28" s="1"/>
  <c r="AG8" i="28" s="1"/>
  <c r="AH8" i="28" s="1"/>
  <c r="AI8" i="28" s="1"/>
  <c r="U8" i="28"/>
  <c r="BI49" i="28"/>
  <c r="Y47" i="28" s="1"/>
  <c r="AA14" i="28"/>
  <c r="AD49" i="28"/>
  <c r="AE30" i="28"/>
  <c r="AF78" i="28"/>
  <c r="AG55" i="28"/>
  <c r="BH49" i="28"/>
  <c r="Y46" i="28" s="1"/>
  <c r="BE81" i="28"/>
  <c r="BF58" i="28"/>
  <c r="AA13" i="28"/>
  <c r="AL15" i="28"/>
  <c r="AM15" i="28" s="1"/>
  <c r="AN15" i="28" s="1"/>
  <c r="AO15" i="28" s="1"/>
  <c r="AP15" i="28" s="1"/>
  <c r="U15" i="28"/>
  <c r="AO63" i="28"/>
  <c r="BP49" i="28"/>
  <c r="Y54" i="28" s="1"/>
  <c r="BM89" i="28"/>
  <c r="BN66" i="28"/>
  <c r="AA21" i="28"/>
  <c r="U23" i="28"/>
  <c r="AT23" i="28"/>
  <c r="AU23" i="28" s="1"/>
  <c r="AV23" i="28" s="1"/>
  <c r="AO18" i="28"/>
  <c r="AP18" i="28" s="1"/>
  <c r="AQ18" i="28" s="1"/>
  <c r="AR18" i="28" s="1"/>
  <c r="AS18" i="28" s="1"/>
  <c r="U18" i="28"/>
  <c r="BJ49" i="28"/>
  <c r="Y48" i="28" s="1"/>
  <c r="AV25" i="28"/>
  <c r="AV94" i="28" s="1"/>
  <c r="U25" i="28"/>
  <c r="BE57" i="28"/>
  <c r="BD80" i="28"/>
  <c r="AN62" i="28"/>
  <c r="AN17" i="28"/>
  <c r="AO17" i="28" s="1"/>
  <c r="AP17" i="28" s="1"/>
  <c r="AQ17" i="28" s="1"/>
  <c r="AR17" i="28" s="1"/>
  <c r="AU49" i="28"/>
  <c r="T55" i="28" s="1"/>
  <c r="BC79" i="28"/>
  <c r="BD56" i="28"/>
  <c r="U7" i="28"/>
  <c r="AA11" i="28"/>
  <c r="AJ13" i="28"/>
  <c r="AK13" i="28" s="1"/>
  <c r="AL13" i="28" s="1"/>
  <c r="AM13" i="28" s="1"/>
  <c r="AN13" i="28" s="1"/>
  <c r="U13" i="28"/>
  <c r="AM61" i="28"/>
  <c r="BK87" i="28"/>
  <c r="BL64" i="28"/>
  <c r="AR21" i="28"/>
  <c r="AS21" i="28" s="1"/>
  <c r="AT21" i="28" s="1"/>
  <c r="AU21" i="28" s="1"/>
  <c r="AV21" i="28" s="1"/>
  <c r="U21" i="28"/>
  <c r="AU69" i="28"/>
  <c r="AM16" i="28"/>
  <c r="AN16" i="28" s="1"/>
  <c r="AO16" i="28" s="1"/>
  <c r="AP16" i="28" s="1"/>
  <c r="AQ16" i="28" s="1"/>
  <c r="BJ17" i="28"/>
  <c r="BK17" i="28" s="1"/>
  <c r="BL17" i="28" s="1"/>
  <c r="BM17" i="28" s="1"/>
  <c r="BN17" i="28" s="1"/>
  <c r="BN26" i="28" s="1"/>
  <c r="X52" i="28" s="1"/>
  <c r="AU24" i="28"/>
  <c r="AV24" i="28" s="1"/>
  <c r="AV93" i="28" s="1"/>
  <c r="BH61" i="28"/>
  <c r="AG10" i="28"/>
  <c r="AH10" i="28" s="1"/>
  <c r="AI10" i="28" s="1"/>
  <c r="AJ10" i="28" s="1"/>
  <c r="AK10" i="28" s="1"/>
  <c r="U10" i="28"/>
  <c r="AI57" i="28"/>
  <c r="BP26" i="28"/>
  <c r="X54" i="28" s="1"/>
  <c r="AK14" i="28"/>
  <c r="AL14" i="28" s="1"/>
  <c r="AM14" i="28" s="1"/>
  <c r="AN14" i="28" s="1"/>
  <c r="AO14" i="28" s="1"/>
  <c r="U14" i="28"/>
  <c r="AS22" i="28"/>
  <c r="AT22" i="28" s="1"/>
  <c r="AU22" i="28" s="1"/>
  <c r="AV22" i="28" s="1"/>
  <c r="U22" i="28"/>
  <c r="BO26" i="28"/>
  <c r="X53" i="28" s="1"/>
  <c r="BB78" i="28"/>
  <c r="BC55" i="28"/>
  <c r="AA10" i="28"/>
  <c r="AI12" i="28"/>
  <c r="AJ12" i="28" s="1"/>
  <c r="AK12" i="28" s="1"/>
  <c r="AL12" i="28" s="1"/>
  <c r="AM12" i="28" s="1"/>
  <c r="U12" i="28"/>
  <c r="BL63" i="28"/>
  <c r="AA18" i="28"/>
  <c r="AQ20" i="28"/>
  <c r="AR20" i="28" s="1"/>
  <c r="AS20" i="28" s="1"/>
  <c r="AT20" i="28" s="1"/>
  <c r="AU20" i="28" s="1"/>
  <c r="U20" i="28"/>
  <c r="AV49" i="28"/>
  <c r="T56" i="28" s="1"/>
  <c r="AT68" i="28"/>
  <c r="BA7" i="28"/>
  <c r="BR25" i="28"/>
  <c r="BR26" i="28" s="1"/>
  <c r="X56" i="28" s="1"/>
  <c r="G97" i="28"/>
  <c r="BQ69" i="28"/>
  <c r="AA7" i="28"/>
  <c r="AP88" i="28"/>
  <c r="AQ65" i="28"/>
  <c r="AA23" i="28"/>
  <c r="AR49" i="28"/>
  <c r="T52" i="28" s="1"/>
  <c r="AD76" i="28"/>
  <c r="AD95" i="28" s="1"/>
  <c r="AD72" i="28"/>
  <c r="AE53" i="28"/>
  <c r="AA12" i="28"/>
  <c r="BM65" i="28"/>
  <c r="BL88" i="28"/>
  <c r="AA20" i="28"/>
  <c r="AZ49" i="28"/>
  <c r="BA30" i="28"/>
  <c r="BA77" i="28"/>
  <c r="BB54" i="28"/>
  <c r="AA9" i="28"/>
  <c r="AH11" i="28"/>
  <c r="AI11" i="28" s="1"/>
  <c r="AJ11" i="28" s="1"/>
  <c r="AK11" i="28" s="1"/>
  <c r="AL11" i="28" s="1"/>
  <c r="U11" i="28"/>
  <c r="BI85" i="28"/>
  <c r="U19" i="28"/>
  <c r="AS67" i="28"/>
  <c r="BQ93" i="28"/>
  <c r="BR70" i="28"/>
  <c r="BR93" i="28" s="1"/>
  <c r="AZ72" i="28"/>
  <c r="AZ76" i="28"/>
  <c r="AZ95" i="28" s="1"/>
  <c r="BA53" i="28"/>
  <c r="AR66" i="28"/>
  <c r="BO49" i="28"/>
  <c r="Y53" i="28" s="1"/>
  <c r="C146" i="28"/>
  <c r="C147" i="28"/>
  <c r="C145" i="28"/>
  <c r="G122" i="28"/>
  <c r="F122" i="28"/>
  <c r="C107" i="28"/>
  <c r="C153" i="28"/>
  <c r="E51" i="27"/>
  <c r="E53" i="27" s="1"/>
  <c r="D51" i="27"/>
  <c r="D53" i="27" s="1"/>
  <c r="C25" i="27"/>
  <c r="E25" i="27"/>
  <c r="E26" i="27" s="1"/>
  <c r="C51" i="27"/>
  <c r="C53" i="27" s="1"/>
  <c r="D25" i="27"/>
  <c r="D26" i="27" s="1"/>
  <c r="BG26" i="29" l="1"/>
  <c r="X42" i="29" s="1"/>
  <c r="BE26" i="29"/>
  <c r="X40" i="29" s="1"/>
  <c r="BE80" i="29"/>
  <c r="BD80" i="29"/>
  <c r="BQ26" i="29"/>
  <c r="X52" i="29" s="1"/>
  <c r="AL84" i="29"/>
  <c r="AI80" i="29"/>
  <c r="BI26" i="29"/>
  <c r="X44" i="29" s="1"/>
  <c r="AH80" i="29"/>
  <c r="BJ26" i="29"/>
  <c r="X45" i="29" s="1"/>
  <c r="AT92" i="28"/>
  <c r="AS91" i="28"/>
  <c r="H97" i="28"/>
  <c r="D140" i="28" s="1"/>
  <c r="D146" i="28" s="1"/>
  <c r="E146" i="28" s="1"/>
  <c r="F146" i="28" s="1"/>
  <c r="G146" i="28" s="1"/>
  <c r="AQ89" i="28"/>
  <c r="AS26" i="28"/>
  <c r="S53" i="28" s="1"/>
  <c r="AJ82" i="28"/>
  <c r="BF26" i="29"/>
  <c r="X41" i="29" s="1"/>
  <c r="BR26" i="29"/>
  <c r="X53" i="29" s="1"/>
  <c r="AU26" i="29"/>
  <c r="S52" i="29" s="1"/>
  <c r="AK26" i="29"/>
  <c r="S42" i="29" s="1"/>
  <c r="AV92" i="29"/>
  <c r="AJ80" i="29"/>
  <c r="AJ82" i="29"/>
  <c r="AM26" i="29"/>
  <c r="S44" i="29" s="1"/>
  <c r="AJ81" i="29"/>
  <c r="AJ26" i="29"/>
  <c r="S41" i="29" s="1"/>
  <c r="BD79" i="29"/>
  <c r="BE56" i="29"/>
  <c r="BL63" i="29"/>
  <c r="BK86" i="29"/>
  <c r="AM84" i="29"/>
  <c r="AN61" i="29"/>
  <c r="AS89" i="29"/>
  <c r="AT66" i="29"/>
  <c r="BC78" i="29"/>
  <c r="BD55" i="29"/>
  <c r="AI26" i="29"/>
  <c r="S40" i="29" s="1"/>
  <c r="T35" i="29"/>
  <c r="Y35" i="29"/>
  <c r="D151" i="29"/>
  <c r="E151" i="29" s="1"/>
  <c r="F151" i="29" s="1"/>
  <c r="H145" i="29"/>
  <c r="H151" i="29"/>
  <c r="AE72" i="29"/>
  <c r="U36" i="29" s="1"/>
  <c r="AF53" i="29"/>
  <c r="AV26" i="29"/>
  <c r="S53" i="29" s="1"/>
  <c r="D152" i="29"/>
  <c r="E152" i="29" s="1"/>
  <c r="F152" i="29" s="1"/>
  <c r="H146" i="29"/>
  <c r="D146" i="29"/>
  <c r="E146" i="29" s="1"/>
  <c r="F146" i="29" s="1"/>
  <c r="H152" i="29"/>
  <c r="BA26" i="29"/>
  <c r="BB7" i="29"/>
  <c r="BH59" i="29"/>
  <c r="BG82" i="29"/>
  <c r="BB77" i="29"/>
  <c r="BC54" i="29"/>
  <c r="BA49" i="29"/>
  <c r="Y36" i="29" s="1"/>
  <c r="BB30" i="29"/>
  <c r="H122" i="29"/>
  <c r="D141" i="29" s="1"/>
  <c r="AP87" i="29"/>
  <c r="AQ64" i="29"/>
  <c r="AI81" i="29"/>
  <c r="AQ26" i="29"/>
  <c r="S48" i="29" s="1"/>
  <c r="AL26" i="29"/>
  <c r="S43" i="29" s="1"/>
  <c r="BL88" i="29"/>
  <c r="BM64" i="29"/>
  <c r="BL87" i="29"/>
  <c r="BM26" i="29"/>
  <c r="X48" i="29" s="1"/>
  <c r="AS90" i="29"/>
  <c r="AT67" i="29"/>
  <c r="AI55" i="29"/>
  <c r="AH78" i="29"/>
  <c r="BH83" i="29"/>
  <c r="BI60" i="29"/>
  <c r="AE49" i="29"/>
  <c r="T36" i="29" s="1"/>
  <c r="AF30" i="29"/>
  <c r="AQ88" i="29"/>
  <c r="AR65" i="29"/>
  <c r="U35" i="29"/>
  <c r="BN89" i="29"/>
  <c r="BO66" i="29"/>
  <c r="AT26" i="29"/>
  <c r="S51" i="29" s="1"/>
  <c r="AT91" i="29"/>
  <c r="AU68" i="29"/>
  <c r="AP63" i="29"/>
  <c r="AO86" i="29"/>
  <c r="AH79" i="29"/>
  <c r="AI56" i="29"/>
  <c r="Z35" i="29"/>
  <c r="BM88" i="29"/>
  <c r="AR26" i="29"/>
  <c r="S49" i="29" s="1"/>
  <c r="AS91" i="29"/>
  <c r="AN86" i="29"/>
  <c r="AP26" i="29"/>
  <c r="S47" i="29" s="1"/>
  <c r="BR69" i="29"/>
  <c r="BR92" i="29" s="1"/>
  <c r="BQ92" i="29"/>
  <c r="BI84" i="29"/>
  <c r="BJ61" i="29"/>
  <c r="BF80" i="29"/>
  <c r="BG57" i="29"/>
  <c r="BA76" i="29"/>
  <c r="BA95" i="29" s="1"/>
  <c r="BA72" i="29"/>
  <c r="Z36" i="29" s="1"/>
  <c r="BB53" i="29"/>
  <c r="AM60" i="29"/>
  <c r="AL83" i="29"/>
  <c r="AS26" i="29"/>
  <c r="S50" i="29" s="1"/>
  <c r="AE7" i="29"/>
  <c r="AE76" i="29" s="1"/>
  <c r="AE95" i="29" s="1"/>
  <c r="AD26" i="29"/>
  <c r="BO90" i="29"/>
  <c r="BP67" i="29"/>
  <c r="BP91" i="29"/>
  <c r="BQ68" i="29"/>
  <c r="AT92" i="29"/>
  <c r="AU92" i="29"/>
  <c r="BJ85" i="29"/>
  <c r="BK62" i="29"/>
  <c r="BN26" i="29"/>
  <c r="X49" i="29" s="1"/>
  <c r="BO26" i="29"/>
  <c r="X50" i="29" s="1"/>
  <c r="D145" i="29"/>
  <c r="E145" i="29" s="1"/>
  <c r="F145" i="29" s="1"/>
  <c r="BN88" i="29"/>
  <c r="BO65" i="29"/>
  <c r="BF81" i="29"/>
  <c r="BG58" i="29"/>
  <c r="AK80" i="29"/>
  <c r="AL57" i="29"/>
  <c r="BL26" i="29"/>
  <c r="X47" i="29" s="1"/>
  <c r="AL59" i="29"/>
  <c r="AK82" i="29"/>
  <c r="AN26" i="29"/>
  <c r="S45" i="29" s="1"/>
  <c r="AR90" i="29"/>
  <c r="AN85" i="29"/>
  <c r="AO62" i="29"/>
  <c r="AL58" i="29"/>
  <c r="AK81" i="29"/>
  <c r="AO26" i="29"/>
  <c r="S46" i="29" s="1"/>
  <c r="AG77" i="29"/>
  <c r="AH54" i="29"/>
  <c r="BJ26" i="28"/>
  <c r="X48" i="28" s="1"/>
  <c r="BM26" i="28"/>
  <c r="X51" i="28" s="1"/>
  <c r="BK86" i="28"/>
  <c r="AM85" i="28"/>
  <c r="AK26" i="28"/>
  <c r="S45" i="28" s="1"/>
  <c r="AV26" i="28"/>
  <c r="S56" i="28" s="1"/>
  <c r="BR94" i="28"/>
  <c r="AE77" i="28"/>
  <c r="AP26" i="28"/>
  <c r="S50" i="28" s="1"/>
  <c r="AP87" i="28"/>
  <c r="AQ64" i="28"/>
  <c r="H122" i="28"/>
  <c r="D141" i="28" s="1"/>
  <c r="AL26" i="28"/>
  <c r="S46" i="28" s="1"/>
  <c r="BM88" i="28"/>
  <c r="BN65" i="28"/>
  <c r="AT91" i="28"/>
  <c r="AU68" i="28"/>
  <c r="BH84" i="28"/>
  <c r="BI61" i="28"/>
  <c r="BM64" i="28"/>
  <c r="BL87" i="28"/>
  <c r="BD79" i="28"/>
  <c r="BE56" i="28"/>
  <c r="BE80" i="28"/>
  <c r="BF57" i="28"/>
  <c r="BN89" i="28"/>
  <c r="BO66" i="28"/>
  <c r="BF81" i="28"/>
  <c r="BG58" i="28"/>
  <c r="AK58" i="28"/>
  <c r="AJ81" i="28"/>
  <c r="H72" i="28"/>
  <c r="D139" i="28" s="1"/>
  <c r="BL62" i="28"/>
  <c r="BK85" i="28"/>
  <c r="AO87" i="28"/>
  <c r="BA76" i="28"/>
  <c r="BA95" i="28" s="1"/>
  <c r="BA72" i="28"/>
  <c r="Z39" i="28" s="1"/>
  <c r="BB53" i="28"/>
  <c r="AM26" i="28"/>
  <c r="S47" i="28" s="1"/>
  <c r="AI81" i="28"/>
  <c r="BG82" i="28"/>
  <c r="BH59" i="28"/>
  <c r="BH83" i="28"/>
  <c r="BI60" i="28"/>
  <c r="AH54" i="28"/>
  <c r="AG77" i="28"/>
  <c r="BL26" i="28"/>
  <c r="X50" i="28" s="1"/>
  <c r="BA26" i="28"/>
  <c r="BB7" i="28"/>
  <c r="BB77" i="28"/>
  <c r="BC54" i="28"/>
  <c r="AO26" i="28"/>
  <c r="S49" i="28" s="1"/>
  <c r="AL84" i="28"/>
  <c r="AI26" i="28"/>
  <c r="S43" i="28" s="1"/>
  <c r="BJ86" i="28"/>
  <c r="AF77" i="28"/>
  <c r="AN85" i="28"/>
  <c r="AO62" i="28"/>
  <c r="Z38" i="28"/>
  <c r="AS90" i="28"/>
  <c r="AT67" i="28"/>
  <c r="U38" i="28"/>
  <c r="BR69" i="28"/>
  <c r="BR92" i="28" s="1"/>
  <c r="BQ92" i="28"/>
  <c r="BC78" i="28"/>
  <c r="BD55" i="28"/>
  <c r="AQ26" i="28"/>
  <c r="S51" i="28" s="1"/>
  <c r="AM84" i="28"/>
  <c r="AN61" i="28"/>
  <c r="AR26" i="28"/>
  <c r="S52" i="28" s="1"/>
  <c r="AP63" i="28"/>
  <c r="AO86" i="28"/>
  <c r="AG78" i="28"/>
  <c r="AH55" i="28"/>
  <c r="AK82" i="28"/>
  <c r="AH79" i="28"/>
  <c r="AI56" i="28"/>
  <c r="AG79" i="28"/>
  <c r="BK26" i="28"/>
  <c r="X49" i="28" s="1"/>
  <c r="T38" i="28"/>
  <c r="AR65" i="28"/>
  <c r="AQ88" i="28"/>
  <c r="AR90" i="28"/>
  <c r="AE72" i="28"/>
  <c r="U39" i="28" s="1"/>
  <c r="AF53" i="28"/>
  <c r="AE76" i="28"/>
  <c r="BB30" i="28"/>
  <c r="BA49" i="28"/>
  <c r="Y39" i="28" s="1"/>
  <c r="D152" i="28"/>
  <c r="E152" i="28" s="1"/>
  <c r="F152" i="28" s="1"/>
  <c r="H146" i="28"/>
  <c r="H152" i="28"/>
  <c r="AU26" i="28"/>
  <c r="S55" i="28" s="1"/>
  <c r="AI80" i="28"/>
  <c r="AJ57" i="28"/>
  <c r="AU93" i="28"/>
  <c r="AT26" i="28"/>
  <c r="S54" i="28" s="1"/>
  <c r="AN86" i="28"/>
  <c r="AM59" i="28"/>
  <c r="AL82" i="28"/>
  <c r="BO90" i="28"/>
  <c r="BP67" i="28"/>
  <c r="AE26" i="28"/>
  <c r="S39" i="28" s="1"/>
  <c r="AF7" i="28"/>
  <c r="AJ26" i="28"/>
  <c r="S44" i="28" s="1"/>
  <c r="AL83" i="28"/>
  <c r="AM60" i="28"/>
  <c r="AS66" i="28"/>
  <c r="AR89" i="28"/>
  <c r="BL86" i="28"/>
  <c r="BM63" i="28"/>
  <c r="Y38" i="28"/>
  <c r="AH80" i="28"/>
  <c r="AU92" i="28"/>
  <c r="AV69" i="28"/>
  <c r="AV92" i="28" s="1"/>
  <c r="AN26" i="28"/>
  <c r="S48" i="28" s="1"/>
  <c r="AE49" i="28"/>
  <c r="T39" i="28" s="1"/>
  <c r="AF30" i="28"/>
  <c r="BP91" i="28"/>
  <c r="BQ68" i="28"/>
  <c r="S38" i="28"/>
  <c r="AK83" i="28"/>
  <c r="D52" i="27"/>
  <c r="E52" i="27"/>
  <c r="E27" i="27"/>
  <c r="C52" i="27"/>
  <c r="C27" i="27"/>
  <c r="D27" i="27"/>
  <c r="AA35" i="29" l="1"/>
  <c r="AM58" i="29"/>
  <c r="AL81" i="29"/>
  <c r="BL62" i="29"/>
  <c r="BK85" i="29"/>
  <c r="BH82" i="29"/>
  <c r="BI59" i="29"/>
  <c r="AG53" i="29"/>
  <c r="AF72" i="29"/>
  <c r="AN84" i="29"/>
  <c r="AO61" i="29"/>
  <c r="AH77" i="29"/>
  <c r="AI54" i="29"/>
  <c r="BH58" i="29"/>
  <c r="BG81" i="29"/>
  <c r="AI79" i="29"/>
  <c r="AJ56" i="29"/>
  <c r="BO89" i="29"/>
  <c r="BP66" i="29"/>
  <c r="BI83" i="29"/>
  <c r="BJ60" i="29"/>
  <c r="BN64" i="29"/>
  <c r="BM87" i="29"/>
  <c r="D153" i="29"/>
  <c r="E153" i="29" s="1"/>
  <c r="F153" i="29" s="1"/>
  <c r="H147" i="29"/>
  <c r="H153" i="29"/>
  <c r="D147" i="29"/>
  <c r="E147" i="29" s="1"/>
  <c r="F147" i="29" s="1"/>
  <c r="BB26" i="29"/>
  <c r="X37" i="29" s="1"/>
  <c r="BC7" i="29"/>
  <c r="BB49" i="29"/>
  <c r="Y37" i="29" s="1"/>
  <c r="BC30" i="29"/>
  <c r="X36" i="29"/>
  <c r="AA36" i="29" s="1"/>
  <c r="AL72" i="29"/>
  <c r="U43" i="29" s="1"/>
  <c r="V43" i="29" s="1"/>
  <c r="AL80" i="29"/>
  <c r="AF49" i="29"/>
  <c r="T37" i="29" s="1"/>
  <c r="AG30" i="29"/>
  <c r="AQ87" i="29"/>
  <c r="AR64" i="29"/>
  <c r="BQ91" i="29"/>
  <c r="BR68" i="29"/>
  <c r="BR91" i="29" s="1"/>
  <c r="AF7" i="29"/>
  <c r="AF76" i="29" s="1"/>
  <c r="AF95" i="29" s="1"/>
  <c r="AE26" i="29"/>
  <c r="S36" i="29" s="1"/>
  <c r="V36" i="29" s="1"/>
  <c r="BH57" i="29"/>
  <c r="BG80" i="29"/>
  <c r="AP86" i="29"/>
  <c r="AQ63" i="29"/>
  <c r="AI78" i="29"/>
  <c r="AJ55" i="29"/>
  <c r="I146" i="29"/>
  <c r="G146" i="29"/>
  <c r="BE55" i="29"/>
  <c r="BD78" i="29"/>
  <c r="AM59" i="29"/>
  <c r="AL82" i="29"/>
  <c r="I145" i="29"/>
  <c r="G145" i="29"/>
  <c r="AV68" i="29"/>
  <c r="AV91" i="29" s="1"/>
  <c r="AU91" i="29"/>
  <c r="AS65" i="29"/>
  <c r="AR88" i="29"/>
  <c r="AU67" i="29"/>
  <c r="AT90" i="29"/>
  <c r="BC77" i="29"/>
  <c r="BD54" i="29"/>
  <c r="O52" i="29"/>
  <c r="O50" i="29"/>
  <c r="O48" i="29"/>
  <c r="O46" i="29"/>
  <c r="O44" i="29"/>
  <c r="O42" i="29"/>
  <c r="O40" i="29"/>
  <c r="O53" i="29"/>
  <c r="O51" i="29"/>
  <c r="O49" i="29"/>
  <c r="O47" i="29"/>
  <c r="O45" i="29"/>
  <c r="O43" i="29"/>
  <c r="O41" i="29"/>
  <c r="O39" i="29"/>
  <c r="I151" i="29"/>
  <c r="G151" i="29"/>
  <c r="BE79" i="29"/>
  <c r="BF56" i="29"/>
  <c r="AM83" i="29"/>
  <c r="AN60" i="29"/>
  <c r="AO85" i="29"/>
  <c r="AP62" i="29"/>
  <c r="BB72" i="29"/>
  <c r="BB76" i="29"/>
  <c r="BB95" i="29" s="1"/>
  <c r="BC53" i="29"/>
  <c r="BO88" i="29"/>
  <c r="BP65" i="29"/>
  <c r="S35" i="29"/>
  <c r="V35" i="29" s="1"/>
  <c r="N52" i="29"/>
  <c r="N50" i="29"/>
  <c r="N48" i="29"/>
  <c r="N46" i="29"/>
  <c r="N49" i="29"/>
  <c r="N43" i="29"/>
  <c r="N40" i="29"/>
  <c r="N45" i="29"/>
  <c r="N51" i="29"/>
  <c r="N42" i="29"/>
  <c r="N39" i="29"/>
  <c r="N47" i="29"/>
  <c r="N44" i="29"/>
  <c r="N53" i="29"/>
  <c r="N41" i="29"/>
  <c r="BL86" i="29"/>
  <c r="BM63" i="29"/>
  <c r="BQ67" i="29"/>
  <c r="BP90" i="29"/>
  <c r="BK61" i="29"/>
  <c r="BJ84" i="29"/>
  <c r="G152" i="29"/>
  <c r="I152" i="29"/>
  <c r="AT89" i="29"/>
  <c r="AU66" i="29"/>
  <c r="AA38" i="28"/>
  <c r="V39" i="28"/>
  <c r="AE95" i="28"/>
  <c r="AF26" i="28"/>
  <c r="AG7" i="28"/>
  <c r="AK57" i="28"/>
  <c r="AJ80" i="28"/>
  <c r="BC30" i="28"/>
  <c r="BB49" i="28"/>
  <c r="Y40" i="28" s="1"/>
  <c r="BD78" i="28"/>
  <c r="BE55" i="28"/>
  <c r="X39" i="28"/>
  <c r="AA39" i="28" s="1"/>
  <c r="BN64" i="28"/>
  <c r="BM87" i="28"/>
  <c r="D153" i="28"/>
  <c r="E153" i="28" s="1"/>
  <c r="F153" i="28" s="1"/>
  <c r="H147" i="28"/>
  <c r="H153" i="28"/>
  <c r="D147" i="28"/>
  <c r="E147" i="28" s="1"/>
  <c r="F147" i="28" s="1"/>
  <c r="V38" i="28"/>
  <c r="AT66" i="28"/>
  <c r="AS89" i="28"/>
  <c r="BQ67" i="28"/>
  <c r="BP90" i="28"/>
  <c r="BM62" i="28"/>
  <c r="BL85" i="28"/>
  <c r="BO89" i="28"/>
  <c r="BP66" i="28"/>
  <c r="BI84" i="28"/>
  <c r="BJ61" i="28"/>
  <c r="BB26" i="28"/>
  <c r="X40" i="28" s="1"/>
  <c r="BC7" i="28"/>
  <c r="AF72" i="28"/>
  <c r="AF76" i="28"/>
  <c r="AF95" i="28" s="1"/>
  <c r="AG53" i="28"/>
  <c r="AQ63" i="28"/>
  <c r="AP86" i="28"/>
  <c r="BB76" i="28"/>
  <c r="BB95" i="28" s="1"/>
  <c r="BC53" i="28"/>
  <c r="BB72" i="28"/>
  <c r="AQ87" i="28"/>
  <c r="AR64" i="28"/>
  <c r="AO85" i="28"/>
  <c r="AP62" i="28"/>
  <c r="AH77" i="28"/>
  <c r="AI54" i="28"/>
  <c r="BF80" i="28"/>
  <c r="BG57" i="28"/>
  <c r="AV68" i="28"/>
  <c r="AV91" i="28" s="1"/>
  <c r="AU91" i="28"/>
  <c r="BH58" i="28"/>
  <c r="BG81" i="28"/>
  <c r="AM82" i="28"/>
  <c r="AN59" i="28"/>
  <c r="BI83" i="28"/>
  <c r="BJ60" i="28"/>
  <c r="I152" i="28"/>
  <c r="G152" i="28"/>
  <c r="BE79" i="28"/>
  <c r="BF56" i="28"/>
  <c r="BN88" i="28"/>
  <c r="BO65" i="28"/>
  <c r="AH78" i="28"/>
  <c r="AI55" i="28"/>
  <c r="BQ91" i="28"/>
  <c r="BR68" i="28"/>
  <c r="BR91" i="28" s="1"/>
  <c r="AF49" i="28"/>
  <c r="AG30" i="28"/>
  <c r="AM83" i="28"/>
  <c r="AN60" i="28"/>
  <c r="O55" i="28"/>
  <c r="O53" i="28"/>
  <c r="O51" i="28"/>
  <c r="O49" i="28"/>
  <c r="O47" i="28"/>
  <c r="O45" i="28"/>
  <c r="O43" i="28"/>
  <c r="O46" i="28"/>
  <c r="O54" i="28"/>
  <c r="O48" i="28"/>
  <c r="O44" i="28"/>
  <c r="O56" i="28"/>
  <c r="O50" i="28"/>
  <c r="O52" i="28"/>
  <c r="O42" i="28"/>
  <c r="AI79" i="28"/>
  <c r="AJ56" i="28"/>
  <c r="AN84" i="28"/>
  <c r="AO61" i="28"/>
  <c r="BC77" i="28"/>
  <c r="BD54" i="28"/>
  <c r="D151" i="28"/>
  <c r="E151" i="28" s="1"/>
  <c r="F151" i="28" s="1"/>
  <c r="H145" i="28"/>
  <c r="H151" i="28"/>
  <c r="D145" i="28"/>
  <c r="E145" i="28" s="1"/>
  <c r="F145" i="28" s="1"/>
  <c r="I146" i="28"/>
  <c r="BN63" i="28"/>
  <c r="BM86" i="28"/>
  <c r="AS65" i="28"/>
  <c r="AR88" i="28"/>
  <c r="AT90" i="28"/>
  <c r="AU67" i="28"/>
  <c r="BH82" i="28"/>
  <c r="BI59" i="28"/>
  <c r="AK81" i="28"/>
  <c r="AL58" i="28"/>
  <c r="F49" i="23"/>
  <c r="F23" i="24"/>
  <c r="F53" i="24"/>
  <c r="BQ90" i="29" l="1"/>
  <c r="BR67" i="29"/>
  <c r="BC76" i="29"/>
  <c r="BC95" i="29" s="1"/>
  <c r="BD53" i="29"/>
  <c r="BC72" i="29"/>
  <c r="Z38" i="29" s="1"/>
  <c r="BG56" i="29"/>
  <c r="BF79" i="29"/>
  <c r="AQ86" i="29"/>
  <c r="AR63" i="29"/>
  <c r="BN63" i="29"/>
  <c r="BM86" i="29"/>
  <c r="AT65" i="29"/>
  <c r="AS88" i="29"/>
  <c r="AM82" i="29"/>
  <c r="AN59" i="29"/>
  <c r="AS64" i="29"/>
  <c r="AR87" i="29"/>
  <c r="P52" i="29"/>
  <c r="Q52" i="29" s="1"/>
  <c r="P40" i="29"/>
  <c r="Q40" i="29" s="1"/>
  <c r="P45" i="29"/>
  <c r="P49" i="29"/>
  <c r="Q49" i="29" s="1"/>
  <c r="P51" i="29"/>
  <c r="Q51" i="29" s="1"/>
  <c r="P48" i="29"/>
  <c r="Q48" i="29" s="1"/>
  <c r="P42" i="29"/>
  <c r="Q42" i="29" s="1"/>
  <c r="P44" i="29"/>
  <c r="Q44" i="29" s="1"/>
  <c r="P39" i="29"/>
  <c r="Q39" i="29" s="1"/>
  <c r="P43" i="29"/>
  <c r="Q43" i="29" s="1"/>
  <c r="P47" i="29"/>
  <c r="Q47" i="29" s="1"/>
  <c r="P46" i="29"/>
  <c r="P53" i="29"/>
  <c r="Q53" i="29" s="1"/>
  <c r="P50" i="29"/>
  <c r="Q50" i="29" s="1"/>
  <c r="P41" i="29"/>
  <c r="AJ79" i="29"/>
  <c r="AK56" i="29"/>
  <c r="BM62" i="29"/>
  <c r="BL85" i="29"/>
  <c r="Q46" i="29"/>
  <c r="Z37" i="29"/>
  <c r="AA37" i="29" s="1"/>
  <c r="AP85" i="29"/>
  <c r="AQ62" i="29"/>
  <c r="BE54" i="29"/>
  <c r="BD77" i="29"/>
  <c r="BF55" i="29"/>
  <c r="BE78" i="29"/>
  <c r="BH80" i="29"/>
  <c r="BH72" i="29"/>
  <c r="Z43" i="29" s="1"/>
  <c r="AA43" i="29" s="1"/>
  <c r="AG49" i="29"/>
  <c r="T38" i="29" s="1"/>
  <c r="AH30" i="29"/>
  <c r="AH49" i="29" s="1"/>
  <c r="T39" i="29" s="1"/>
  <c r="BD30" i="29"/>
  <c r="BD49" i="29" s="1"/>
  <c r="Y39" i="29" s="1"/>
  <c r="BC49" i="29"/>
  <c r="U37" i="29"/>
  <c r="BN87" i="29"/>
  <c r="BO64" i="29"/>
  <c r="BH81" i="29"/>
  <c r="BI58" i="29"/>
  <c r="AG72" i="29"/>
  <c r="U38" i="29" s="1"/>
  <c r="AH53" i="29"/>
  <c r="AU89" i="29"/>
  <c r="AU72" i="29"/>
  <c r="U52" i="29" s="1"/>
  <c r="V52" i="29" s="1"/>
  <c r="Q45" i="29"/>
  <c r="G153" i="29"/>
  <c r="I153" i="29"/>
  <c r="Q41" i="29"/>
  <c r="BK84" i="29"/>
  <c r="BL61" i="29"/>
  <c r="BP88" i="29"/>
  <c r="BP72" i="29"/>
  <c r="Z51" i="29" s="1"/>
  <c r="AA51" i="29" s="1"/>
  <c r="AN83" i="29"/>
  <c r="AO60" i="29"/>
  <c r="AG7" i="29"/>
  <c r="AF26" i="29"/>
  <c r="AL95" i="29"/>
  <c r="BC26" i="29"/>
  <c r="X38" i="29" s="1"/>
  <c r="BD7" i="29"/>
  <c r="BD26" i="29" s="1"/>
  <c r="X39" i="29" s="1"/>
  <c r="BJ83" i="29"/>
  <c r="BK60" i="29"/>
  <c r="AI77" i="29"/>
  <c r="AI95" i="29" s="1"/>
  <c r="AI72" i="29"/>
  <c r="U40" i="29" s="1"/>
  <c r="V40" i="29" s="1"/>
  <c r="BJ59" i="29"/>
  <c r="BI82" i="29"/>
  <c r="AM72" i="29"/>
  <c r="U44" i="29" s="1"/>
  <c r="V44" i="29" s="1"/>
  <c r="AM81" i="29"/>
  <c r="AJ78" i="29"/>
  <c r="AJ72" i="29"/>
  <c r="U41" i="29" s="1"/>
  <c r="V41" i="29" s="1"/>
  <c r="AU90" i="29"/>
  <c r="AV67" i="29"/>
  <c r="I147" i="29"/>
  <c r="G147" i="29"/>
  <c r="BP89" i="29"/>
  <c r="BQ66" i="29"/>
  <c r="AO84" i="29"/>
  <c r="AP61" i="29"/>
  <c r="BJ84" i="28"/>
  <c r="BK61" i="28"/>
  <c r="AJ79" i="28"/>
  <c r="AK56" i="28"/>
  <c r="AQ86" i="28"/>
  <c r="AR63" i="28"/>
  <c r="BR67" i="28"/>
  <c r="BQ90" i="28"/>
  <c r="BG80" i="28"/>
  <c r="BH57" i="28"/>
  <c r="N55" i="28"/>
  <c r="N50" i="28"/>
  <c r="N44" i="28"/>
  <c r="N46" i="28"/>
  <c r="N49" i="28"/>
  <c r="N45" i="28"/>
  <c r="N53" i="28"/>
  <c r="N54" i="28"/>
  <c r="N48" i="28"/>
  <c r="N51" i="28"/>
  <c r="N56" i="28"/>
  <c r="N42" i="28"/>
  <c r="N52" i="28"/>
  <c r="N47" i="28"/>
  <c r="N43" i="28"/>
  <c r="BO88" i="28"/>
  <c r="BP65" i="28"/>
  <c r="AN72" i="28"/>
  <c r="U48" i="28" s="1"/>
  <c r="V48" i="28" s="1"/>
  <c r="AN82" i="28"/>
  <c r="AS64" i="28"/>
  <c r="AR87" i="28"/>
  <c r="AT89" i="28"/>
  <c r="AU66" i="28"/>
  <c r="AK80" i="28"/>
  <c r="AL57" i="28"/>
  <c r="G153" i="28"/>
  <c r="I153" i="28"/>
  <c r="AI78" i="28"/>
  <c r="AJ55" i="28"/>
  <c r="AN83" i="28"/>
  <c r="AO60" i="28"/>
  <c r="AG72" i="28"/>
  <c r="U41" i="28" s="1"/>
  <c r="AG76" i="28"/>
  <c r="AG95" i="28" s="1"/>
  <c r="AH53" i="28"/>
  <c r="BP89" i="28"/>
  <c r="BQ66" i="28"/>
  <c r="BN87" i="28"/>
  <c r="BO64" i="28"/>
  <c r="BI82" i="28"/>
  <c r="BJ59" i="28"/>
  <c r="I151" i="28"/>
  <c r="G151" i="28"/>
  <c r="AG49" i="28"/>
  <c r="T41" i="28" s="1"/>
  <c r="AH30" i="28"/>
  <c r="AH49" i="28" s="1"/>
  <c r="T42" i="28" s="1"/>
  <c r="AI77" i="28"/>
  <c r="AI72" i="28"/>
  <c r="U43" i="28" s="1"/>
  <c r="V43" i="28" s="1"/>
  <c r="U40" i="28"/>
  <c r="AL81" i="28"/>
  <c r="AM58" i="28"/>
  <c r="BD77" i="28"/>
  <c r="BE54" i="28"/>
  <c r="BF79" i="28"/>
  <c r="BG56" i="28"/>
  <c r="Z40" i="28"/>
  <c r="AA40" i="28" s="1"/>
  <c r="BM72" i="28"/>
  <c r="Z51" i="28" s="1"/>
  <c r="AA51" i="28" s="1"/>
  <c r="BM85" i="28"/>
  <c r="BM95" i="28" s="1"/>
  <c r="AG26" i="28"/>
  <c r="S41" i="28" s="1"/>
  <c r="AH7" i="28"/>
  <c r="AH26" i="28" s="1"/>
  <c r="S42" i="28" s="1"/>
  <c r="AU90" i="28"/>
  <c r="AV67" i="28"/>
  <c r="BN72" i="28"/>
  <c r="Z52" i="28" s="1"/>
  <c r="AA52" i="28" s="1"/>
  <c r="BN86" i="28"/>
  <c r="BC76" i="28"/>
  <c r="BC95" i="28" s="1"/>
  <c r="BD53" i="28"/>
  <c r="BC72" i="28"/>
  <c r="Z41" i="28" s="1"/>
  <c r="BC26" i="28"/>
  <c r="BD7" i="28"/>
  <c r="BD26" i="28" s="1"/>
  <c r="X42" i="28" s="1"/>
  <c r="BE78" i="28"/>
  <c r="BF55" i="28"/>
  <c r="S40" i="28"/>
  <c r="I145" i="28"/>
  <c r="G145" i="28"/>
  <c r="BJ83" i="28"/>
  <c r="BK60" i="28"/>
  <c r="BC49" i="28"/>
  <c r="Y41" i="28" s="1"/>
  <c r="BD30" i="28"/>
  <c r="BD49" i="28" s="1"/>
  <c r="Y42" i="28" s="1"/>
  <c r="AT65" i="28"/>
  <c r="AS88" i="28"/>
  <c r="T40" i="28"/>
  <c r="I147" i="28"/>
  <c r="G147" i="28"/>
  <c r="AO84" i="28"/>
  <c r="AP61" i="28"/>
  <c r="BH81" i="28"/>
  <c r="BI58" i="28"/>
  <c r="AP85" i="28"/>
  <c r="AQ62" i="28"/>
  <c r="P55" i="28"/>
  <c r="P53" i="28"/>
  <c r="P51" i="28"/>
  <c r="P49" i="28"/>
  <c r="P47" i="28"/>
  <c r="P45" i="28"/>
  <c r="P43" i="28"/>
  <c r="P56" i="28"/>
  <c r="P54" i="28"/>
  <c r="P52" i="28"/>
  <c r="P50" i="28"/>
  <c r="P48" i="28"/>
  <c r="P46" i="28"/>
  <c r="P44" i="28"/>
  <c r="P42" i="28"/>
  <c r="J56" i="23"/>
  <c r="F75" i="23"/>
  <c r="F71" i="23"/>
  <c r="AW49" i="28" l="1"/>
  <c r="BS26" i="29"/>
  <c r="AJ95" i="29"/>
  <c r="AA57" i="29"/>
  <c r="V57" i="29"/>
  <c r="AW49" i="29"/>
  <c r="AP84" i="29"/>
  <c r="AP95" i="29" s="1"/>
  <c r="AP72" i="29"/>
  <c r="U47" i="29" s="1"/>
  <c r="V47" i="29" s="1"/>
  <c r="AU95" i="29"/>
  <c r="AK79" i="29"/>
  <c r="AK95" i="29" s="1"/>
  <c r="AK72" i="29"/>
  <c r="U42" i="29" s="1"/>
  <c r="V42" i="29" s="1"/>
  <c r="BG72" i="29"/>
  <c r="Z42" i="29" s="1"/>
  <c r="AA42" i="29" s="1"/>
  <c r="BG79" i="29"/>
  <c r="BG95" i="29" s="1"/>
  <c r="AH7" i="29"/>
  <c r="AH26" i="29" s="1"/>
  <c r="S39" i="29" s="1"/>
  <c r="AG26" i="29"/>
  <c r="S38" i="29" s="1"/>
  <c r="V38" i="29" s="1"/>
  <c r="BL72" i="29"/>
  <c r="Z47" i="29" s="1"/>
  <c r="AA47" i="29" s="1"/>
  <c r="BL84" i="29"/>
  <c r="BL95" i="29" s="1"/>
  <c r="AG76" i="29"/>
  <c r="AG95" i="29" s="1"/>
  <c r="BQ89" i="29"/>
  <c r="BQ95" i="29" s="1"/>
  <c r="BQ72" i="29"/>
  <c r="Z52" i="29" s="1"/>
  <c r="AA52" i="29" s="1"/>
  <c r="AO72" i="29"/>
  <c r="U46" i="29" s="1"/>
  <c r="V46" i="29" s="1"/>
  <c r="AO83" i="29"/>
  <c r="AO95" i="29" s="1"/>
  <c r="AH76" i="29"/>
  <c r="AH95" i="29" s="1"/>
  <c r="AH72" i="29"/>
  <c r="U39" i="29" s="1"/>
  <c r="BH95" i="29"/>
  <c r="AS72" i="29"/>
  <c r="U50" i="29" s="1"/>
  <c r="V50" i="29" s="1"/>
  <c r="AS87" i="29"/>
  <c r="AS95" i="29" s="1"/>
  <c r="BD72" i="29"/>
  <c r="Z39" i="29" s="1"/>
  <c r="BD76" i="29"/>
  <c r="BD95" i="29" s="1"/>
  <c r="S37" i="29"/>
  <c r="V37" i="29" s="1"/>
  <c r="AW26" i="29"/>
  <c r="BK72" i="29"/>
  <c r="Z46" i="29" s="1"/>
  <c r="AA46" i="29" s="1"/>
  <c r="BK83" i="29"/>
  <c r="BK95" i="29" s="1"/>
  <c r="BN86" i="29"/>
  <c r="BN95" i="29" s="1"/>
  <c r="BN72" i="29"/>
  <c r="Z49" i="29" s="1"/>
  <c r="AA49" i="29" s="1"/>
  <c r="BI81" i="29"/>
  <c r="BI95" i="29" s="1"/>
  <c r="BI72" i="29"/>
  <c r="Z44" i="29" s="1"/>
  <c r="AA44" i="29" s="1"/>
  <c r="AM95" i="29"/>
  <c r="AA39" i="29"/>
  <c r="BP95" i="29"/>
  <c r="AR86" i="29"/>
  <c r="AR95" i="29" s="1"/>
  <c r="AR72" i="29"/>
  <c r="U49" i="29" s="1"/>
  <c r="V49" i="29" s="1"/>
  <c r="AQ85" i="29"/>
  <c r="AQ95" i="29" s="1"/>
  <c r="AQ72" i="29"/>
  <c r="U48" i="29" s="1"/>
  <c r="V48" i="29" s="1"/>
  <c r="BJ82" i="29"/>
  <c r="BJ95" i="29" s="1"/>
  <c r="BJ72" i="29"/>
  <c r="Z45" i="29" s="1"/>
  <c r="AA45" i="29" s="1"/>
  <c r="AN82" i="29"/>
  <c r="AN95" i="29" s="1"/>
  <c r="AN72" i="29"/>
  <c r="U45" i="29" s="1"/>
  <c r="V45" i="29" s="1"/>
  <c r="Y38" i="29"/>
  <c r="AA38" i="29" s="1"/>
  <c r="BS49" i="29"/>
  <c r="BF78" i="29"/>
  <c r="BF95" i="29" s="1"/>
  <c r="BF72" i="29"/>
  <c r="Z41" i="29" s="1"/>
  <c r="AA41" i="29" s="1"/>
  <c r="AV90" i="29"/>
  <c r="AV95" i="29" s="1"/>
  <c r="AV72" i="29"/>
  <c r="U53" i="29" s="1"/>
  <c r="V53" i="29" s="1"/>
  <c r="BO72" i="29"/>
  <c r="Z50" i="29" s="1"/>
  <c r="AA50" i="29" s="1"/>
  <c r="BO87" i="29"/>
  <c r="BO95" i="29" s="1"/>
  <c r="BE72" i="29"/>
  <c r="Z40" i="29" s="1"/>
  <c r="AA40" i="29" s="1"/>
  <c r="BE77" i="29"/>
  <c r="BE95" i="29" s="1"/>
  <c r="BM72" i="29"/>
  <c r="Z48" i="29" s="1"/>
  <c r="AA48" i="29" s="1"/>
  <c r="BM85" i="29"/>
  <c r="BM95" i="29" s="1"/>
  <c r="AT88" i="29"/>
  <c r="AT95" i="29" s="1"/>
  <c r="AT72" i="29"/>
  <c r="U51" i="29" s="1"/>
  <c r="V51" i="29" s="1"/>
  <c r="BR90" i="29"/>
  <c r="BR95" i="29" s="1"/>
  <c r="BR72" i="29"/>
  <c r="Z53" i="29" s="1"/>
  <c r="AA53" i="29" s="1"/>
  <c r="AI95" i="28"/>
  <c r="AN95" i="28"/>
  <c r="V41" i="28"/>
  <c r="Q52" i="28"/>
  <c r="Q49" i="28"/>
  <c r="Q46" i="28"/>
  <c r="Q48" i="28"/>
  <c r="Q55" i="28"/>
  <c r="BE72" i="28"/>
  <c r="Z43" i="28" s="1"/>
  <c r="AA43" i="28" s="1"/>
  <c r="BE77" i="28"/>
  <c r="BE95" i="28" s="1"/>
  <c r="BD76" i="28"/>
  <c r="BD95" i="28" s="1"/>
  <c r="BD72" i="28"/>
  <c r="Z42" i="28" s="1"/>
  <c r="AA42" i="28" s="1"/>
  <c r="BQ89" i="28"/>
  <c r="BQ95" i="28" s="1"/>
  <c r="BQ72" i="28"/>
  <c r="Z55" i="28" s="1"/>
  <c r="AA55" i="28" s="1"/>
  <c r="AS87" i="28"/>
  <c r="AS95" i="28" s="1"/>
  <c r="AS72" i="28"/>
  <c r="U53" i="28" s="1"/>
  <c r="V53" i="28" s="1"/>
  <c r="AM72" i="28"/>
  <c r="U47" i="28" s="1"/>
  <c r="V47" i="28" s="1"/>
  <c r="AM81" i="28"/>
  <c r="AM95" i="28" s="1"/>
  <c r="Q56" i="28"/>
  <c r="Q44" i="28"/>
  <c r="Q42" i="28"/>
  <c r="AR72" i="28"/>
  <c r="U52" i="28" s="1"/>
  <c r="V52" i="28" s="1"/>
  <c r="AR86" i="28"/>
  <c r="AR95" i="28" s="1"/>
  <c r="BI81" i="28"/>
  <c r="BI95" i="28" s="1"/>
  <c r="BI72" i="28"/>
  <c r="Z47" i="28" s="1"/>
  <c r="AA47" i="28" s="1"/>
  <c r="AW26" i="28"/>
  <c r="AT88" i="28"/>
  <c r="AT95" i="28" s="1"/>
  <c r="AT72" i="28"/>
  <c r="U54" i="28" s="1"/>
  <c r="V54" i="28" s="1"/>
  <c r="V40" i="28"/>
  <c r="BN95" i="28"/>
  <c r="BS49" i="28"/>
  <c r="AH72" i="28"/>
  <c r="AH76" i="28"/>
  <c r="AH95" i="28" s="1"/>
  <c r="Q51" i="28"/>
  <c r="Q50" i="28"/>
  <c r="AK79" i="28"/>
  <c r="AK95" i="28" s="1"/>
  <c r="AK72" i="28"/>
  <c r="U45" i="28" s="1"/>
  <c r="V45" i="28" s="1"/>
  <c r="BR90" i="28"/>
  <c r="BR95" i="28" s="1"/>
  <c r="BR72" i="28"/>
  <c r="Z56" i="28" s="1"/>
  <c r="AA56" i="28" s="1"/>
  <c r="BP88" i="28"/>
  <c r="BP95" i="28" s="1"/>
  <c r="BP72" i="28"/>
  <c r="Z54" i="28" s="1"/>
  <c r="AA54" i="28" s="1"/>
  <c r="AV72" i="28"/>
  <c r="U56" i="28" s="1"/>
  <c r="V56" i="28" s="1"/>
  <c r="AV90" i="28"/>
  <c r="AV95" i="28" s="1"/>
  <c r="BJ82" i="28"/>
  <c r="BJ95" i="28" s="1"/>
  <c r="BJ72" i="28"/>
  <c r="Z48" i="28" s="1"/>
  <c r="AA48" i="28" s="1"/>
  <c r="Q54" i="28"/>
  <c r="BH72" i="28"/>
  <c r="Z46" i="28" s="1"/>
  <c r="AA46" i="28" s="1"/>
  <c r="BH80" i="28"/>
  <c r="BH95" i="28" s="1"/>
  <c r="BK84" i="28"/>
  <c r="BL61" i="28"/>
  <c r="AQ85" i="28"/>
  <c r="AQ95" i="28" s="1"/>
  <c r="AQ72" i="28"/>
  <c r="U51" i="28" s="1"/>
  <c r="V51" i="28" s="1"/>
  <c r="AJ78" i="28"/>
  <c r="AJ95" i="28" s="1"/>
  <c r="AJ72" i="28"/>
  <c r="U44" i="28" s="1"/>
  <c r="V44" i="28" s="1"/>
  <c r="BF72" i="28"/>
  <c r="Z44" i="28" s="1"/>
  <c r="AA44" i="28" s="1"/>
  <c r="BF78" i="28"/>
  <c r="BF95" i="28" s="1"/>
  <c r="AL72" i="28"/>
  <c r="U46" i="28" s="1"/>
  <c r="V46" i="28" s="1"/>
  <c r="AL80" i="28"/>
  <c r="AL95" i="28" s="1"/>
  <c r="BK83" i="28"/>
  <c r="BK72" i="28"/>
  <c r="Z49" i="28" s="1"/>
  <c r="AA49" i="28" s="1"/>
  <c r="BG72" i="28"/>
  <c r="Z45" i="28" s="1"/>
  <c r="AA45" i="28" s="1"/>
  <c r="BG79" i="28"/>
  <c r="BG95" i="28" s="1"/>
  <c r="AO72" i="28"/>
  <c r="U49" i="28" s="1"/>
  <c r="V49" i="28" s="1"/>
  <c r="AO83" i="28"/>
  <c r="AO95" i="28" s="1"/>
  <c r="AU89" i="28"/>
  <c r="AU95" i="28" s="1"/>
  <c r="AU72" i="28"/>
  <c r="U55" i="28" s="1"/>
  <c r="V55" i="28" s="1"/>
  <c r="Q43" i="28"/>
  <c r="Q53" i="28"/>
  <c r="AP72" i="28"/>
  <c r="U50" i="28" s="1"/>
  <c r="V50" i="28" s="1"/>
  <c r="AP84" i="28"/>
  <c r="AP95" i="28" s="1"/>
  <c r="X41" i="28"/>
  <c r="AA41" i="28" s="1"/>
  <c r="BS26" i="28"/>
  <c r="BO72" i="28"/>
  <c r="Z53" i="28" s="1"/>
  <c r="AA53" i="28" s="1"/>
  <c r="BO87" i="28"/>
  <c r="BO95" i="28" s="1"/>
  <c r="Q47" i="28"/>
  <c r="Q45" i="28"/>
  <c r="F77" i="23"/>
  <c r="AW95" i="28" l="1"/>
  <c r="AA55" i="29"/>
  <c r="AA59" i="29" s="1"/>
  <c r="AA63" i="29" s="1"/>
  <c r="BS72" i="29"/>
  <c r="AW72" i="29"/>
  <c r="AW95" i="29"/>
  <c r="BS95" i="29"/>
  <c r="V39" i="29"/>
  <c r="V55" i="29" s="1"/>
  <c r="V59" i="29" s="1"/>
  <c r="AA60" i="28"/>
  <c r="V60" i="28"/>
  <c r="U42" i="28"/>
  <c r="V42" i="28" s="1"/>
  <c r="V58" i="28" s="1"/>
  <c r="AW72" i="28"/>
  <c r="BK95" i="28"/>
  <c r="BL72" i="28"/>
  <c r="BL84" i="28"/>
  <c r="BL95" i="28" s="1"/>
  <c r="J37" i="23"/>
  <c r="K5" i="23"/>
  <c r="J5" i="23"/>
  <c r="L5" i="23"/>
  <c r="Q5" i="23"/>
  <c r="R5" i="23"/>
  <c r="S5" i="23"/>
  <c r="J6" i="23"/>
  <c r="K6" i="23"/>
  <c r="L6" i="23"/>
  <c r="Q6" i="23"/>
  <c r="R6" i="23"/>
  <c r="S6" i="23"/>
  <c r="J7" i="23"/>
  <c r="K7" i="23"/>
  <c r="L7" i="23"/>
  <c r="Q7" i="23"/>
  <c r="R7" i="23"/>
  <c r="S7" i="23"/>
  <c r="J8" i="23"/>
  <c r="K8" i="23"/>
  <c r="L8" i="23"/>
  <c r="Q8" i="23"/>
  <c r="R8" i="23"/>
  <c r="T8" i="23" s="1"/>
  <c r="S8" i="23"/>
  <c r="AA61" i="29" l="1"/>
  <c r="V63" i="29"/>
  <c r="V61" i="29"/>
  <c r="BS95" i="28"/>
  <c r="V62" i="28"/>
  <c r="V66" i="28" s="1"/>
  <c r="Z50" i="28"/>
  <c r="AA50" i="28" s="1"/>
  <c r="AA58" i="28" s="1"/>
  <c r="AA62" i="28" s="1"/>
  <c r="BS72" i="28"/>
  <c r="T6" i="23"/>
  <c r="M6" i="23"/>
  <c r="T7" i="23"/>
  <c r="M8" i="23"/>
  <c r="M5" i="23"/>
  <c r="T5" i="23"/>
  <c r="M7" i="23"/>
  <c r="T77" i="23"/>
  <c r="F76" i="23"/>
  <c r="F24" i="23"/>
  <c r="F74" i="23" s="1"/>
  <c r="V64" i="28" l="1"/>
  <c r="AA66" i="28"/>
  <c r="AA64" i="28"/>
  <c r="Q10" i="23"/>
  <c r="L21" i="23"/>
  <c r="L30" i="23"/>
  <c r="K30" i="23"/>
  <c r="J31" i="23"/>
  <c r="J30" i="23"/>
  <c r="E30" i="24"/>
  <c r="E60" i="24"/>
  <c r="M30" i="23" l="1"/>
  <c r="BQ94" i="26"/>
  <c r="BP94" i="26"/>
  <c r="BO94" i="26"/>
  <c r="BN94" i="26"/>
  <c r="BM94" i="26"/>
  <c r="BL94" i="26"/>
  <c r="BK94" i="26"/>
  <c r="BJ94" i="26"/>
  <c r="BI94" i="26"/>
  <c r="BH94" i="26"/>
  <c r="BG94" i="26"/>
  <c r="BF94" i="26"/>
  <c r="BE94" i="26"/>
  <c r="BD94" i="26"/>
  <c r="BC94" i="26"/>
  <c r="BB94" i="26"/>
  <c r="BA94" i="26"/>
  <c r="AZ94" i="26"/>
  <c r="AU94" i="26"/>
  <c r="AT94" i="26"/>
  <c r="AS94" i="26"/>
  <c r="AR94" i="26"/>
  <c r="AQ94" i="26"/>
  <c r="AP94" i="26"/>
  <c r="AO94" i="26"/>
  <c r="AN94" i="26"/>
  <c r="AM94" i="26"/>
  <c r="AL94" i="26"/>
  <c r="AK94" i="26"/>
  <c r="AJ94" i="26"/>
  <c r="AI94" i="26"/>
  <c r="AH94" i="26"/>
  <c r="AG94" i="26"/>
  <c r="AF94" i="26"/>
  <c r="AE94" i="26"/>
  <c r="AD94" i="26"/>
  <c r="BP93" i="26"/>
  <c r="BO93" i="26"/>
  <c r="BN93" i="26"/>
  <c r="BM93" i="26"/>
  <c r="BL93" i="26"/>
  <c r="BK93" i="26"/>
  <c r="BJ93" i="26"/>
  <c r="BI93" i="26"/>
  <c r="BH93" i="26"/>
  <c r="BG93" i="26"/>
  <c r="BF93" i="26"/>
  <c r="BE93" i="26"/>
  <c r="BD93" i="26"/>
  <c r="BC93" i="26"/>
  <c r="BB93" i="26"/>
  <c r="BA93" i="26"/>
  <c r="AZ93" i="26"/>
  <c r="AT93" i="26"/>
  <c r="AS93" i="26"/>
  <c r="AR93" i="26"/>
  <c r="AQ93" i="26"/>
  <c r="AP93" i="26"/>
  <c r="AO93" i="26"/>
  <c r="AN93" i="26"/>
  <c r="AM93" i="26"/>
  <c r="AL93" i="26"/>
  <c r="AK93" i="26"/>
  <c r="AJ93" i="26"/>
  <c r="AI93" i="26"/>
  <c r="AH93" i="26"/>
  <c r="AG93" i="26"/>
  <c r="AF93" i="26"/>
  <c r="AE93" i="26"/>
  <c r="AD93" i="26"/>
  <c r="BO92" i="26"/>
  <c r="BN92" i="26"/>
  <c r="BM92" i="26"/>
  <c r="BL92" i="26"/>
  <c r="BK92" i="26"/>
  <c r="BJ92" i="26"/>
  <c r="BI92" i="26"/>
  <c r="BH92" i="26"/>
  <c r="BG92" i="26"/>
  <c r="BF92" i="26"/>
  <c r="BE92" i="26"/>
  <c r="BD92" i="26"/>
  <c r="BC92" i="26"/>
  <c r="BB92" i="26"/>
  <c r="BA92" i="26"/>
  <c r="AZ92" i="26"/>
  <c r="AS92" i="26"/>
  <c r="AR92" i="26"/>
  <c r="AQ92" i="26"/>
  <c r="AP92" i="26"/>
  <c r="AO92" i="26"/>
  <c r="AN92" i="26"/>
  <c r="AM92" i="26"/>
  <c r="AL92" i="26"/>
  <c r="AK92" i="26"/>
  <c r="AJ92" i="26"/>
  <c r="AI92" i="26"/>
  <c r="AH92" i="26"/>
  <c r="AG92" i="26"/>
  <c r="AF92" i="26"/>
  <c r="AE92" i="26"/>
  <c r="AD92" i="26"/>
  <c r="BN91" i="26"/>
  <c r="BM91" i="26"/>
  <c r="BL91" i="26"/>
  <c r="BK91" i="26"/>
  <c r="BJ91" i="26"/>
  <c r="BI91" i="26"/>
  <c r="BH91" i="26"/>
  <c r="BG91" i="26"/>
  <c r="BF91" i="26"/>
  <c r="BE91" i="26"/>
  <c r="BD91" i="26"/>
  <c r="BC91" i="26"/>
  <c r="BB91" i="26"/>
  <c r="BA91" i="26"/>
  <c r="AZ91" i="26"/>
  <c r="AR91" i="26"/>
  <c r="AQ91" i="26"/>
  <c r="AP91" i="26"/>
  <c r="AO91" i="26"/>
  <c r="AN91" i="26"/>
  <c r="AM91" i="26"/>
  <c r="AL91" i="26"/>
  <c r="AK91" i="26"/>
  <c r="AJ91" i="26"/>
  <c r="AI91" i="26"/>
  <c r="AH91" i="26"/>
  <c r="AG91" i="26"/>
  <c r="AF91" i="26"/>
  <c r="AE91" i="26"/>
  <c r="AD91" i="26"/>
  <c r="BM90" i="26"/>
  <c r="BL90" i="26"/>
  <c r="BK90" i="26"/>
  <c r="BJ90" i="26"/>
  <c r="BI90" i="26"/>
  <c r="BH90" i="26"/>
  <c r="BG90" i="26"/>
  <c r="BF90" i="26"/>
  <c r="BE90" i="26"/>
  <c r="BD90" i="26"/>
  <c r="BC90" i="26"/>
  <c r="BB90" i="26"/>
  <c r="BA90" i="26"/>
  <c r="AZ90" i="26"/>
  <c r="AQ90" i="26"/>
  <c r="AP90" i="26"/>
  <c r="AO90" i="26"/>
  <c r="AN90" i="26"/>
  <c r="AM90" i="26"/>
  <c r="AL90" i="26"/>
  <c r="AK90" i="26"/>
  <c r="AJ90" i="26"/>
  <c r="AI90" i="26"/>
  <c r="AH90" i="26"/>
  <c r="AG90" i="26"/>
  <c r="AF90" i="26"/>
  <c r="AE90" i="26"/>
  <c r="AD90" i="26"/>
  <c r="BR89" i="26"/>
  <c r="BL89" i="26"/>
  <c r="BK89" i="26"/>
  <c r="BJ89" i="26"/>
  <c r="BI89" i="26"/>
  <c r="BH89" i="26"/>
  <c r="BG89" i="26"/>
  <c r="BF89" i="26"/>
  <c r="BE89" i="26"/>
  <c r="BD89" i="26"/>
  <c r="BC89" i="26"/>
  <c r="BB89" i="26"/>
  <c r="BA89" i="26"/>
  <c r="AZ89" i="26"/>
  <c r="AY89" i="26"/>
  <c r="AV89" i="26"/>
  <c r="AP89" i="26"/>
  <c r="AO89" i="26"/>
  <c r="AN89" i="26"/>
  <c r="AM89" i="26"/>
  <c r="AL89" i="26"/>
  <c r="AK89" i="26"/>
  <c r="AJ89" i="26"/>
  <c r="AI89" i="26"/>
  <c r="AH89" i="26"/>
  <c r="AG89" i="26"/>
  <c r="AF89" i="26"/>
  <c r="AE89" i="26"/>
  <c r="AD89" i="26"/>
  <c r="BR88" i="26"/>
  <c r="BQ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V88" i="26"/>
  <c r="AU88" i="26"/>
  <c r="AO88" i="26"/>
  <c r="AN88" i="26"/>
  <c r="AM88" i="26"/>
  <c r="AL88" i="26"/>
  <c r="AK88" i="26"/>
  <c r="AJ88" i="26"/>
  <c r="AI88" i="26"/>
  <c r="AH88" i="26"/>
  <c r="AG88" i="26"/>
  <c r="AF88" i="26"/>
  <c r="AE88" i="26"/>
  <c r="AD88" i="26"/>
  <c r="BR87" i="26"/>
  <c r="BQ87" i="26"/>
  <c r="BP87" i="26"/>
  <c r="BJ87" i="26"/>
  <c r="BI87" i="26"/>
  <c r="BH87" i="26"/>
  <c r="BG87" i="26"/>
  <c r="BF87" i="26"/>
  <c r="BE87" i="26"/>
  <c r="BD87" i="26"/>
  <c r="BC87" i="26"/>
  <c r="BB87" i="26"/>
  <c r="BA87" i="26"/>
  <c r="AZ87" i="26"/>
  <c r="AV87" i="26"/>
  <c r="AU87" i="26"/>
  <c r="AT87" i="26"/>
  <c r="AN87" i="26"/>
  <c r="AM87" i="26"/>
  <c r="AL87" i="26"/>
  <c r="AK87" i="26"/>
  <c r="AJ87" i="26"/>
  <c r="AI87" i="26"/>
  <c r="AH87" i="26"/>
  <c r="AG87" i="26"/>
  <c r="AF87" i="26"/>
  <c r="AE87" i="26"/>
  <c r="AD87" i="26"/>
  <c r="BR86" i="26"/>
  <c r="BQ86" i="26"/>
  <c r="BP86" i="26"/>
  <c r="BO86" i="26"/>
  <c r="BI86" i="26"/>
  <c r="BH86" i="26"/>
  <c r="BG86" i="26"/>
  <c r="BF86" i="26"/>
  <c r="BE86" i="26"/>
  <c r="BD86" i="26"/>
  <c r="BC86" i="26"/>
  <c r="BB86" i="26"/>
  <c r="BA86" i="26"/>
  <c r="AZ86" i="26"/>
  <c r="AV86" i="26"/>
  <c r="AU86" i="26"/>
  <c r="AT86" i="26"/>
  <c r="AS86" i="26"/>
  <c r="AM86" i="26"/>
  <c r="AL86" i="26"/>
  <c r="AK86" i="26"/>
  <c r="AJ86" i="26"/>
  <c r="AI86" i="26"/>
  <c r="AH86" i="26"/>
  <c r="AG86" i="26"/>
  <c r="AF86" i="26"/>
  <c r="AE86" i="26"/>
  <c r="AD86" i="26"/>
  <c r="BR85" i="26"/>
  <c r="BQ85" i="26"/>
  <c r="BP85" i="26"/>
  <c r="BO85" i="26"/>
  <c r="BN85" i="26"/>
  <c r="BH85" i="26"/>
  <c r="BG85" i="26"/>
  <c r="BF85" i="26"/>
  <c r="BE85" i="26"/>
  <c r="BD85" i="26"/>
  <c r="BC85" i="26"/>
  <c r="BB85" i="26"/>
  <c r="BA85" i="26"/>
  <c r="AZ85" i="26"/>
  <c r="AY85" i="26"/>
  <c r="AV85" i="26"/>
  <c r="AU85" i="26"/>
  <c r="AT85" i="26"/>
  <c r="AS85" i="26"/>
  <c r="AR85" i="26"/>
  <c r="AL85" i="26"/>
  <c r="AK85" i="26"/>
  <c r="AJ85" i="26"/>
  <c r="AI85" i="26"/>
  <c r="AH85" i="26"/>
  <c r="AG85" i="26"/>
  <c r="AF85" i="26"/>
  <c r="AE85" i="26"/>
  <c r="AD85" i="26"/>
  <c r="BR84" i="26"/>
  <c r="BQ84" i="26"/>
  <c r="BP84" i="26"/>
  <c r="BO84" i="26"/>
  <c r="BN84" i="26"/>
  <c r="BM84" i="26"/>
  <c r="BG84" i="26"/>
  <c r="BF84" i="26"/>
  <c r="BE84" i="26"/>
  <c r="BD84" i="26"/>
  <c r="BC84" i="26"/>
  <c r="BB84" i="26"/>
  <c r="BA84" i="26"/>
  <c r="AZ84" i="26"/>
  <c r="AV84" i="26"/>
  <c r="AU84" i="26"/>
  <c r="AT84" i="26"/>
  <c r="AS84" i="26"/>
  <c r="AR84" i="26"/>
  <c r="AQ84" i="26"/>
  <c r="AK84" i="26"/>
  <c r="AJ84" i="26"/>
  <c r="AI84" i="26"/>
  <c r="AH84" i="26"/>
  <c r="AG84" i="26"/>
  <c r="AF84" i="26"/>
  <c r="AE84" i="26"/>
  <c r="AD84" i="26"/>
  <c r="BR83" i="26"/>
  <c r="BQ83" i="26"/>
  <c r="BP83" i="26"/>
  <c r="BO83" i="26"/>
  <c r="BN83" i="26"/>
  <c r="BM83" i="26"/>
  <c r="BL83" i="26"/>
  <c r="BF83" i="26"/>
  <c r="BE83" i="26"/>
  <c r="BD83" i="26"/>
  <c r="BC83" i="26"/>
  <c r="BB83" i="26"/>
  <c r="BA83" i="26"/>
  <c r="AZ83" i="26"/>
  <c r="AV83" i="26"/>
  <c r="AU83" i="26"/>
  <c r="AT83" i="26"/>
  <c r="AS83" i="26"/>
  <c r="AR83" i="26"/>
  <c r="AQ83" i="26"/>
  <c r="AP83" i="26"/>
  <c r="AJ83" i="26"/>
  <c r="AI83" i="26"/>
  <c r="AH83" i="26"/>
  <c r="AG83" i="26"/>
  <c r="AF83" i="26"/>
  <c r="AE83" i="26"/>
  <c r="AD83" i="26"/>
  <c r="BR82" i="26"/>
  <c r="BQ82" i="26"/>
  <c r="BP82" i="26"/>
  <c r="BO82" i="26"/>
  <c r="BN82" i="26"/>
  <c r="BM82" i="26"/>
  <c r="BL82" i="26"/>
  <c r="BK82" i="26"/>
  <c r="BE82" i="26"/>
  <c r="BD82" i="26"/>
  <c r="BC82" i="26"/>
  <c r="BB82" i="26"/>
  <c r="BA82" i="26"/>
  <c r="AZ82" i="26"/>
  <c r="AV82" i="26"/>
  <c r="AU82" i="26"/>
  <c r="AT82" i="26"/>
  <c r="AS82" i="26"/>
  <c r="AR82" i="26"/>
  <c r="AQ82" i="26"/>
  <c r="AP82" i="26"/>
  <c r="AO82" i="26"/>
  <c r="AI82" i="26"/>
  <c r="AH82" i="26"/>
  <c r="AG82" i="26"/>
  <c r="AF82" i="26"/>
  <c r="AE82" i="26"/>
  <c r="AD82" i="26"/>
  <c r="BR81" i="26"/>
  <c r="BQ81" i="26"/>
  <c r="BP81" i="26"/>
  <c r="BO81" i="26"/>
  <c r="BN81" i="26"/>
  <c r="BM81" i="26"/>
  <c r="BL81" i="26"/>
  <c r="BK81" i="26"/>
  <c r="BJ81" i="26"/>
  <c r="BD81" i="26"/>
  <c r="BC81" i="26"/>
  <c r="BB81" i="26"/>
  <c r="BA81" i="26"/>
  <c r="AZ81" i="26"/>
  <c r="AV81" i="26"/>
  <c r="AU81" i="26"/>
  <c r="AT81" i="26"/>
  <c r="AS81" i="26"/>
  <c r="AR81" i="26"/>
  <c r="AQ81" i="26"/>
  <c r="AP81" i="26"/>
  <c r="AO81" i="26"/>
  <c r="AN81" i="26"/>
  <c r="AH81" i="26"/>
  <c r="AG81" i="26"/>
  <c r="AF81" i="26"/>
  <c r="AE81" i="26"/>
  <c r="AD81" i="26"/>
  <c r="BR80" i="26"/>
  <c r="BQ80" i="26"/>
  <c r="BP80" i="26"/>
  <c r="BO80" i="26"/>
  <c r="BN80" i="26"/>
  <c r="BM80" i="26"/>
  <c r="BL80" i="26"/>
  <c r="BK80" i="26"/>
  <c r="BJ80" i="26"/>
  <c r="BI80" i="26"/>
  <c r="BC80" i="26"/>
  <c r="BB80" i="26"/>
  <c r="BA80" i="26"/>
  <c r="AZ80" i="26"/>
  <c r="AV80" i="26"/>
  <c r="AU80" i="26"/>
  <c r="AT80" i="26"/>
  <c r="AS80" i="26"/>
  <c r="AR80" i="26"/>
  <c r="AQ80" i="26"/>
  <c r="AP80" i="26"/>
  <c r="AO80" i="26"/>
  <c r="AN80" i="26"/>
  <c r="AM80" i="26"/>
  <c r="AG80" i="26"/>
  <c r="AF80" i="26"/>
  <c r="AE80" i="26"/>
  <c r="AD80" i="26"/>
  <c r="BR79" i="26"/>
  <c r="BQ79" i="26"/>
  <c r="BP79" i="26"/>
  <c r="BO79" i="26"/>
  <c r="BN79" i="26"/>
  <c r="BM79" i="26"/>
  <c r="BL79" i="26"/>
  <c r="BK79" i="26"/>
  <c r="BJ79" i="26"/>
  <c r="BI79" i="26"/>
  <c r="BH79" i="26"/>
  <c r="BB79" i="26"/>
  <c r="BA79" i="26"/>
  <c r="AZ79" i="26"/>
  <c r="AV79" i="26"/>
  <c r="AU79" i="26"/>
  <c r="AT79" i="26"/>
  <c r="AS79" i="26"/>
  <c r="AR79" i="26"/>
  <c r="AQ79" i="26"/>
  <c r="AP79" i="26"/>
  <c r="AO79" i="26"/>
  <c r="AN79" i="26"/>
  <c r="AM79" i="26"/>
  <c r="AL79" i="26"/>
  <c r="AF79" i="26"/>
  <c r="AE79" i="26"/>
  <c r="AD79" i="26"/>
  <c r="BR78" i="26"/>
  <c r="BQ78" i="26"/>
  <c r="BP78" i="26"/>
  <c r="BO78" i="26"/>
  <c r="BN78" i="26"/>
  <c r="BM78" i="26"/>
  <c r="BL78" i="26"/>
  <c r="BK78" i="26"/>
  <c r="BJ78" i="26"/>
  <c r="BI78" i="26"/>
  <c r="BH78" i="26"/>
  <c r="BG78" i="26"/>
  <c r="BA78" i="26"/>
  <c r="AZ78" i="26"/>
  <c r="AV78" i="26"/>
  <c r="AU78" i="26"/>
  <c r="AT78" i="26"/>
  <c r="AS78" i="26"/>
  <c r="AR78" i="26"/>
  <c r="AQ78" i="26"/>
  <c r="AP78" i="26"/>
  <c r="AO78" i="26"/>
  <c r="AN78" i="26"/>
  <c r="AM78" i="26"/>
  <c r="AL78" i="26"/>
  <c r="AK78" i="26"/>
  <c r="AE78" i="26"/>
  <c r="AD78" i="26"/>
  <c r="BR77" i="26"/>
  <c r="BQ77" i="26"/>
  <c r="BP77" i="26"/>
  <c r="BO77" i="26"/>
  <c r="BN77" i="26"/>
  <c r="BM77" i="26"/>
  <c r="BL77" i="26"/>
  <c r="BK77" i="26"/>
  <c r="BJ77" i="26"/>
  <c r="BI77" i="26"/>
  <c r="BH77" i="26"/>
  <c r="BG77" i="26"/>
  <c r="BF77" i="26"/>
  <c r="AZ77" i="26"/>
  <c r="AV77" i="26"/>
  <c r="AU77" i="26"/>
  <c r="AT77" i="26"/>
  <c r="AS77" i="26"/>
  <c r="AR77" i="26"/>
  <c r="AQ77" i="26"/>
  <c r="AP77" i="26"/>
  <c r="AO77" i="26"/>
  <c r="AN77" i="26"/>
  <c r="AM77" i="26"/>
  <c r="AL77" i="26"/>
  <c r="AK77" i="26"/>
  <c r="AJ77" i="26"/>
  <c r="AD77" i="26"/>
  <c r="BR76" i="26"/>
  <c r="BQ76" i="26"/>
  <c r="BP76" i="26"/>
  <c r="BO76" i="26"/>
  <c r="BN76" i="26"/>
  <c r="BM76" i="26"/>
  <c r="BL76" i="26"/>
  <c r="BK76" i="26"/>
  <c r="BJ76" i="26"/>
  <c r="BI76" i="26"/>
  <c r="BH76" i="26"/>
  <c r="BG76" i="26"/>
  <c r="BF76" i="26"/>
  <c r="BE76" i="26"/>
  <c r="AV76" i="26"/>
  <c r="AU76" i="26"/>
  <c r="AT76" i="26"/>
  <c r="AS76" i="26"/>
  <c r="AR76" i="26"/>
  <c r="AQ76" i="26"/>
  <c r="AP76" i="26"/>
  <c r="AO76" i="26"/>
  <c r="AN76" i="26"/>
  <c r="AM76" i="26"/>
  <c r="AL76" i="26"/>
  <c r="AK76" i="26"/>
  <c r="AJ76" i="26"/>
  <c r="AI76" i="26"/>
  <c r="BA75" i="26"/>
  <c r="BB75" i="26" s="1"/>
  <c r="BC75" i="26" s="1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BP75" i="26" s="1"/>
  <c r="BQ75" i="26" s="1"/>
  <c r="BR75" i="26" s="1"/>
  <c r="AE75" i="26"/>
  <c r="AF75" i="26" s="1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AS75" i="26" s="1"/>
  <c r="AT75" i="26" s="1"/>
  <c r="AU75" i="26" s="1"/>
  <c r="AV75" i="26" s="1"/>
  <c r="BA52" i="26"/>
  <c r="BB52" i="26" s="1"/>
  <c r="BC52" i="26" s="1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BP52" i="26" s="1"/>
  <c r="BQ52" i="26" s="1"/>
  <c r="BR52" i="26" s="1"/>
  <c r="AE52" i="26"/>
  <c r="AF52" i="26" s="1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AS52" i="26" s="1"/>
  <c r="AT52" i="26" s="1"/>
  <c r="AU52" i="26" s="1"/>
  <c r="AV52" i="26" s="1"/>
  <c r="AY42" i="26"/>
  <c r="AY65" i="26" s="1"/>
  <c r="AY88" i="26" s="1"/>
  <c r="AY41" i="26"/>
  <c r="AY64" i="26" s="1"/>
  <c r="AY87" i="26" s="1"/>
  <c r="AY40" i="26"/>
  <c r="AY63" i="26" s="1"/>
  <c r="AY86" i="26" s="1"/>
  <c r="AY39" i="26"/>
  <c r="AY38" i="26"/>
  <c r="AY61" i="26" s="1"/>
  <c r="AY84" i="26" s="1"/>
  <c r="AY37" i="26"/>
  <c r="AY60" i="26" s="1"/>
  <c r="AY83" i="26" s="1"/>
  <c r="AY36" i="26"/>
  <c r="AY59" i="26" s="1"/>
  <c r="AY82" i="26" s="1"/>
  <c r="AY35" i="26"/>
  <c r="AY58" i="26" s="1"/>
  <c r="AY81" i="26" s="1"/>
  <c r="AY34" i="26"/>
  <c r="AY57" i="26" s="1"/>
  <c r="AY80" i="26" s="1"/>
  <c r="AY33" i="26"/>
  <c r="AY56" i="26" s="1"/>
  <c r="AY79" i="26" s="1"/>
  <c r="AY32" i="26"/>
  <c r="AY55" i="26" s="1"/>
  <c r="AY78" i="26" s="1"/>
  <c r="AY31" i="26"/>
  <c r="AY54" i="26" s="1"/>
  <c r="AY77" i="26" s="1"/>
  <c r="AY30" i="26"/>
  <c r="AY53" i="26" s="1"/>
  <c r="AY76" i="26" s="1"/>
  <c r="BA29" i="26"/>
  <c r="BB29" i="26" s="1"/>
  <c r="BC29" i="26" s="1"/>
  <c r="BD29" i="26" s="1"/>
  <c r="BE29" i="26" s="1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BP29" i="26" s="1"/>
  <c r="BQ29" i="26" s="1"/>
  <c r="BR29" i="26" s="1"/>
  <c r="AE29" i="26"/>
  <c r="AF29" i="26" s="1"/>
  <c r="AG29" i="26" s="1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S29" i="26" s="1"/>
  <c r="AT29" i="26" s="1"/>
  <c r="AU29" i="26" s="1"/>
  <c r="AV29" i="26" s="1"/>
  <c r="AC24" i="26"/>
  <c r="AC23" i="26"/>
  <c r="AC22" i="26"/>
  <c r="AC21" i="26"/>
  <c r="AC20" i="26"/>
  <c r="AC43" i="26" s="1"/>
  <c r="AC66" i="26" s="1"/>
  <c r="AC89" i="26" s="1"/>
  <c r="AC19" i="26"/>
  <c r="AC42" i="26" s="1"/>
  <c r="AC65" i="26" s="1"/>
  <c r="AC88" i="26" s="1"/>
  <c r="AC18" i="26"/>
  <c r="AC41" i="26" s="1"/>
  <c r="AC64" i="26" s="1"/>
  <c r="AC87" i="26" s="1"/>
  <c r="AC17" i="26"/>
  <c r="AC40" i="26" s="1"/>
  <c r="AC63" i="26" s="1"/>
  <c r="AC86" i="26" s="1"/>
  <c r="AC16" i="26"/>
  <c r="AC39" i="26" s="1"/>
  <c r="AC62" i="26" s="1"/>
  <c r="AC85" i="26" s="1"/>
  <c r="AC15" i="26"/>
  <c r="AC38" i="26" s="1"/>
  <c r="AC61" i="26" s="1"/>
  <c r="AC84" i="26" s="1"/>
  <c r="AC14" i="26"/>
  <c r="AC37" i="26" s="1"/>
  <c r="AC60" i="26" s="1"/>
  <c r="AC83" i="26" s="1"/>
  <c r="AC13" i="26"/>
  <c r="AC36" i="26" s="1"/>
  <c r="AC59" i="26" s="1"/>
  <c r="AC82" i="26" s="1"/>
  <c r="AC12" i="26"/>
  <c r="AC35" i="26" s="1"/>
  <c r="AC58" i="26" s="1"/>
  <c r="AC81" i="26" s="1"/>
  <c r="AC11" i="26"/>
  <c r="AC34" i="26" s="1"/>
  <c r="AC57" i="26" s="1"/>
  <c r="AC80" i="26" s="1"/>
  <c r="AC10" i="26"/>
  <c r="AC33" i="26" s="1"/>
  <c r="AC56" i="26" s="1"/>
  <c r="AC79" i="26" s="1"/>
  <c r="AC9" i="26"/>
  <c r="AC32" i="26" s="1"/>
  <c r="AC55" i="26" s="1"/>
  <c r="AC78" i="26" s="1"/>
  <c r="AC8" i="26"/>
  <c r="AC31" i="26" s="1"/>
  <c r="AC54" i="26" s="1"/>
  <c r="AC77" i="26" s="1"/>
  <c r="AC7" i="26"/>
  <c r="AC30" i="26" s="1"/>
  <c r="AC53" i="26" s="1"/>
  <c r="AC76" i="26" s="1"/>
  <c r="BA6" i="26"/>
  <c r="BB6" i="26" s="1"/>
  <c r="BC6" i="26" s="1"/>
  <c r="BD6" i="26" s="1"/>
  <c r="BE6" i="26" s="1"/>
  <c r="BF6" i="26" s="1"/>
  <c r="BG6" i="26" s="1"/>
  <c r="BH6" i="26" s="1"/>
  <c r="BI6" i="26" s="1"/>
  <c r="BJ6" i="26" s="1"/>
  <c r="BK6" i="26" s="1"/>
  <c r="BL6" i="26" s="1"/>
  <c r="BM6" i="26" s="1"/>
  <c r="BN6" i="26" s="1"/>
  <c r="BO6" i="26" s="1"/>
  <c r="BP6" i="26" s="1"/>
  <c r="BQ6" i="26" s="1"/>
  <c r="BR6" i="26" s="1"/>
  <c r="AE6" i="26"/>
  <c r="AF6" i="26" s="1"/>
  <c r="AG6" i="26" s="1"/>
  <c r="AH6" i="26" s="1"/>
  <c r="AI6" i="26" s="1"/>
  <c r="AJ6" i="26" s="1"/>
  <c r="AK6" i="26" s="1"/>
  <c r="AL6" i="26" s="1"/>
  <c r="AM6" i="26" s="1"/>
  <c r="AN6" i="26" s="1"/>
  <c r="AO6" i="26" s="1"/>
  <c r="AP6" i="26" s="1"/>
  <c r="AQ6" i="26" s="1"/>
  <c r="AR6" i="26" s="1"/>
  <c r="AS6" i="26" s="1"/>
  <c r="AT6" i="26" s="1"/>
  <c r="AU6" i="26" s="1"/>
  <c r="AV6" i="26" s="1"/>
  <c r="Z25" i="26"/>
  <c r="BR71" i="26" s="1"/>
  <c r="Y25" i="26"/>
  <c r="BR48" i="26" s="1"/>
  <c r="X25" i="26"/>
  <c r="BR25" i="26" s="1"/>
  <c r="T25" i="26"/>
  <c r="AV71" i="26" s="1"/>
  <c r="S25" i="26"/>
  <c r="AV48" i="26" s="1"/>
  <c r="R25" i="26"/>
  <c r="AV25" i="26" s="1"/>
  <c r="Z24" i="26"/>
  <c r="BQ70" i="26" s="1"/>
  <c r="Y24" i="26"/>
  <c r="BQ47" i="26" s="1"/>
  <c r="BR47" i="26" s="1"/>
  <c r="X24" i="26"/>
  <c r="T24" i="26"/>
  <c r="AU70" i="26" s="1"/>
  <c r="S24" i="26"/>
  <c r="AU47" i="26" s="1"/>
  <c r="AV47" i="26" s="1"/>
  <c r="R24" i="26"/>
  <c r="AU24" i="26" s="1"/>
  <c r="AV24" i="26" s="1"/>
  <c r="Z23" i="26"/>
  <c r="BP69" i="26" s="1"/>
  <c r="Y23" i="26"/>
  <c r="BP46" i="26" s="1"/>
  <c r="BQ46" i="26" s="1"/>
  <c r="BR46" i="26" s="1"/>
  <c r="X23" i="26"/>
  <c r="BP23" i="26" s="1"/>
  <c r="BQ23" i="26" s="1"/>
  <c r="BR23" i="26" s="1"/>
  <c r="T23" i="26"/>
  <c r="AT69" i="26" s="1"/>
  <c r="S23" i="26"/>
  <c r="AT46" i="26" s="1"/>
  <c r="AU46" i="26" s="1"/>
  <c r="AV46" i="26" s="1"/>
  <c r="R23" i="26"/>
  <c r="Z22" i="26"/>
  <c r="BO68" i="26" s="1"/>
  <c r="Y22" i="26"/>
  <c r="BO45" i="26" s="1"/>
  <c r="BP45" i="26" s="1"/>
  <c r="BQ45" i="26" s="1"/>
  <c r="BR45" i="26" s="1"/>
  <c r="X22" i="26"/>
  <c r="T22" i="26"/>
  <c r="AS68" i="26" s="1"/>
  <c r="S22" i="26"/>
  <c r="AS45" i="26" s="1"/>
  <c r="AT45" i="26" s="1"/>
  <c r="AU45" i="26" s="1"/>
  <c r="AV45" i="26" s="1"/>
  <c r="R22" i="26"/>
  <c r="AS22" i="26" s="1"/>
  <c r="AT22" i="26" s="1"/>
  <c r="AU22" i="26" s="1"/>
  <c r="AV22" i="26" s="1"/>
  <c r="Z21" i="26"/>
  <c r="BN67" i="26" s="1"/>
  <c r="Y21" i="26"/>
  <c r="BN44" i="26" s="1"/>
  <c r="BO44" i="26" s="1"/>
  <c r="BP44" i="26" s="1"/>
  <c r="BQ44" i="26" s="1"/>
  <c r="BR44" i="26" s="1"/>
  <c r="X21" i="26"/>
  <c r="BN21" i="26" s="1"/>
  <c r="BO21" i="26" s="1"/>
  <c r="BP21" i="26" s="1"/>
  <c r="BQ21" i="26" s="1"/>
  <c r="BR21" i="26" s="1"/>
  <c r="T21" i="26"/>
  <c r="AR67" i="26" s="1"/>
  <c r="S21" i="26"/>
  <c r="AR44" i="26" s="1"/>
  <c r="AS44" i="26" s="1"/>
  <c r="AT44" i="26" s="1"/>
  <c r="AU44" i="26" s="1"/>
  <c r="AV44" i="26" s="1"/>
  <c r="R21" i="26"/>
  <c r="AR21" i="26" s="1"/>
  <c r="AS21" i="26" s="1"/>
  <c r="AT21" i="26" s="1"/>
  <c r="AU21" i="26" s="1"/>
  <c r="AV21" i="26" s="1"/>
  <c r="C141" i="26"/>
  <c r="Z20" i="26"/>
  <c r="BM66" i="26" s="1"/>
  <c r="Y20" i="26"/>
  <c r="BM43" i="26" s="1"/>
  <c r="BN43" i="26" s="1"/>
  <c r="BO43" i="26" s="1"/>
  <c r="BP43" i="26" s="1"/>
  <c r="BQ43" i="26" s="1"/>
  <c r="X20" i="26"/>
  <c r="BM20" i="26" s="1"/>
  <c r="BN20" i="26" s="1"/>
  <c r="BO20" i="26" s="1"/>
  <c r="BP20" i="26" s="1"/>
  <c r="BQ20" i="26" s="1"/>
  <c r="T20" i="26"/>
  <c r="AQ66" i="26" s="1"/>
  <c r="S20" i="26"/>
  <c r="R20" i="26"/>
  <c r="AQ20" i="26" s="1"/>
  <c r="AR20" i="26" s="1"/>
  <c r="AS20" i="26" s="1"/>
  <c r="C140" i="26"/>
  <c r="Z19" i="26"/>
  <c r="BL65" i="26" s="1"/>
  <c r="Y19" i="26"/>
  <c r="BL42" i="26" s="1"/>
  <c r="BM42" i="26" s="1"/>
  <c r="BN42" i="26" s="1"/>
  <c r="BO42" i="26" s="1"/>
  <c r="BP42" i="26" s="1"/>
  <c r="X19" i="26"/>
  <c r="BL19" i="26" s="1"/>
  <c r="BM19" i="26" s="1"/>
  <c r="BN19" i="26" s="1"/>
  <c r="BO19" i="26" s="1"/>
  <c r="BP19" i="26" s="1"/>
  <c r="T19" i="26"/>
  <c r="AP65" i="26" s="1"/>
  <c r="AQ65" i="26" s="1"/>
  <c r="S19" i="26"/>
  <c r="AP42" i="26" s="1"/>
  <c r="AQ42" i="26" s="1"/>
  <c r="AR42" i="26" s="1"/>
  <c r="AS42" i="26" s="1"/>
  <c r="AT42" i="26" s="1"/>
  <c r="R19" i="26"/>
  <c r="AP19" i="26" s="1"/>
  <c r="AQ19" i="26" s="1"/>
  <c r="AR19" i="26" s="1"/>
  <c r="AS19" i="26" s="1"/>
  <c r="AT19" i="26" s="1"/>
  <c r="C139" i="26"/>
  <c r="Z18" i="26"/>
  <c r="BK64" i="26" s="1"/>
  <c r="Y18" i="26"/>
  <c r="X18" i="26"/>
  <c r="BK18" i="26" s="1"/>
  <c r="BL18" i="26" s="1"/>
  <c r="BM18" i="26" s="1"/>
  <c r="BN18" i="26" s="1"/>
  <c r="BO18" i="26" s="1"/>
  <c r="T18" i="26"/>
  <c r="AO64" i="26" s="1"/>
  <c r="S18" i="26"/>
  <c r="AO41" i="26" s="1"/>
  <c r="AP41" i="26" s="1"/>
  <c r="AQ41" i="26" s="1"/>
  <c r="AR41" i="26" s="1"/>
  <c r="AS41" i="26" s="1"/>
  <c r="R18" i="26"/>
  <c r="AO18" i="26" s="1"/>
  <c r="AP18" i="26" s="1"/>
  <c r="AQ18" i="26" s="1"/>
  <c r="AR18" i="26" s="1"/>
  <c r="AS18" i="26" s="1"/>
  <c r="Z17" i="26"/>
  <c r="BJ63" i="26" s="1"/>
  <c r="Y17" i="26"/>
  <c r="BJ40" i="26" s="1"/>
  <c r="BK40" i="26" s="1"/>
  <c r="BL40" i="26" s="1"/>
  <c r="BM40" i="26" s="1"/>
  <c r="BN40" i="26" s="1"/>
  <c r="X17" i="26"/>
  <c r="BJ17" i="26" s="1"/>
  <c r="BK17" i="26" s="1"/>
  <c r="BL17" i="26" s="1"/>
  <c r="BM17" i="26" s="1"/>
  <c r="BN17" i="26" s="1"/>
  <c r="T17" i="26"/>
  <c r="AN63" i="26" s="1"/>
  <c r="S17" i="26"/>
  <c r="R17" i="26"/>
  <c r="AN17" i="26" s="1"/>
  <c r="AO17" i="26" s="1"/>
  <c r="AP17" i="26" s="1"/>
  <c r="AQ17" i="26" s="1"/>
  <c r="AR17" i="26" s="1"/>
  <c r="Z16" i="26"/>
  <c r="BI62" i="26" s="1"/>
  <c r="Y16" i="26"/>
  <c r="X16" i="26"/>
  <c r="BI16" i="26" s="1"/>
  <c r="BJ16" i="26" s="1"/>
  <c r="BK16" i="26" s="1"/>
  <c r="BL16" i="26" s="1"/>
  <c r="BM16" i="26" s="1"/>
  <c r="T16" i="26"/>
  <c r="AM62" i="26" s="1"/>
  <c r="S16" i="26"/>
  <c r="AM39" i="26" s="1"/>
  <c r="AN39" i="26" s="1"/>
  <c r="AO39" i="26" s="1"/>
  <c r="AP39" i="26" s="1"/>
  <c r="AQ39" i="26" s="1"/>
  <c r="R16" i="26"/>
  <c r="AM16" i="26" s="1"/>
  <c r="AN16" i="26" s="1"/>
  <c r="AO16" i="26" s="1"/>
  <c r="AP16" i="26" s="1"/>
  <c r="AQ16" i="26" s="1"/>
  <c r="Z15" i="26"/>
  <c r="BH61" i="26" s="1"/>
  <c r="Y15" i="26"/>
  <c r="BH38" i="26" s="1"/>
  <c r="BI38" i="26" s="1"/>
  <c r="BJ38" i="26" s="1"/>
  <c r="BK38" i="26" s="1"/>
  <c r="BL38" i="26" s="1"/>
  <c r="X15" i="26"/>
  <c r="BH15" i="26" s="1"/>
  <c r="BI15" i="26" s="1"/>
  <c r="BJ15" i="26" s="1"/>
  <c r="BK15" i="26" s="1"/>
  <c r="BL15" i="26" s="1"/>
  <c r="T15" i="26"/>
  <c r="AL61" i="26" s="1"/>
  <c r="S15" i="26"/>
  <c r="AL38" i="26" s="1"/>
  <c r="AM38" i="26" s="1"/>
  <c r="AN38" i="26" s="1"/>
  <c r="AO38" i="26" s="1"/>
  <c r="AP38" i="26" s="1"/>
  <c r="R15" i="26"/>
  <c r="AL15" i="26" s="1"/>
  <c r="AM15" i="26" s="1"/>
  <c r="AN15" i="26" s="1"/>
  <c r="AO15" i="26" s="1"/>
  <c r="AP15" i="26" s="1"/>
  <c r="H135" i="26"/>
  <c r="D135" i="26"/>
  <c r="C145" i="26" s="1"/>
  <c r="Z14" i="26"/>
  <c r="BG60" i="26" s="1"/>
  <c r="Y14" i="26"/>
  <c r="BG37" i="26" s="1"/>
  <c r="BH37" i="26" s="1"/>
  <c r="BI37" i="26" s="1"/>
  <c r="BJ37" i="26" s="1"/>
  <c r="BK37" i="26" s="1"/>
  <c r="X14" i="26"/>
  <c r="T14" i="26"/>
  <c r="AK60" i="26" s="1"/>
  <c r="S14" i="26"/>
  <c r="AK37" i="26" s="1"/>
  <c r="AL37" i="26" s="1"/>
  <c r="AM37" i="26" s="1"/>
  <c r="AN37" i="26" s="1"/>
  <c r="AO37" i="26" s="1"/>
  <c r="R14" i="26"/>
  <c r="AK14" i="26" s="1"/>
  <c r="AL14" i="26" s="1"/>
  <c r="AM14" i="26" s="1"/>
  <c r="AN14" i="26" s="1"/>
  <c r="AO14" i="26" s="1"/>
  <c r="Z13" i="26"/>
  <c r="BF59" i="26" s="1"/>
  <c r="Y13" i="26"/>
  <c r="BF36" i="26" s="1"/>
  <c r="BG36" i="26" s="1"/>
  <c r="BH36" i="26" s="1"/>
  <c r="BI36" i="26" s="1"/>
  <c r="BJ36" i="26" s="1"/>
  <c r="X13" i="26"/>
  <c r="BF13" i="26" s="1"/>
  <c r="BG13" i="26" s="1"/>
  <c r="BH13" i="26" s="1"/>
  <c r="BI13" i="26" s="1"/>
  <c r="BJ13" i="26" s="1"/>
  <c r="T13" i="26"/>
  <c r="AJ59" i="26" s="1"/>
  <c r="S13" i="26"/>
  <c r="AJ36" i="26" s="1"/>
  <c r="AK36" i="26" s="1"/>
  <c r="AL36" i="26" s="1"/>
  <c r="AM36" i="26" s="1"/>
  <c r="AN36" i="26" s="1"/>
  <c r="R13" i="26"/>
  <c r="Z12" i="26"/>
  <c r="BE58" i="26" s="1"/>
  <c r="Y12" i="26"/>
  <c r="BE35" i="26" s="1"/>
  <c r="BF35" i="26" s="1"/>
  <c r="BG35" i="26" s="1"/>
  <c r="BH35" i="26" s="1"/>
  <c r="BI35" i="26" s="1"/>
  <c r="X12" i="26"/>
  <c r="BE12" i="26" s="1"/>
  <c r="BF12" i="26" s="1"/>
  <c r="BG12" i="26" s="1"/>
  <c r="BH12" i="26" s="1"/>
  <c r="BI12" i="26" s="1"/>
  <c r="T12" i="26"/>
  <c r="AI58" i="26" s="1"/>
  <c r="AJ58" i="26" s="1"/>
  <c r="S12" i="26"/>
  <c r="AI35" i="26" s="1"/>
  <c r="AJ35" i="26" s="1"/>
  <c r="AK35" i="26" s="1"/>
  <c r="AL35" i="26" s="1"/>
  <c r="AM35" i="26" s="1"/>
  <c r="R12" i="26"/>
  <c r="AI12" i="26" s="1"/>
  <c r="AJ12" i="26" s="1"/>
  <c r="AK12" i="26" s="1"/>
  <c r="AL12" i="26" s="1"/>
  <c r="AM12" i="26" s="1"/>
  <c r="Z11" i="26"/>
  <c r="BD57" i="26" s="1"/>
  <c r="BE57" i="26" s="1"/>
  <c r="Y11" i="26"/>
  <c r="BD34" i="26" s="1"/>
  <c r="BE34" i="26" s="1"/>
  <c r="BF34" i="26" s="1"/>
  <c r="BG34" i="26" s="1"/>
  <c r="BH34" i="26" s="1"/>
  <c r="X11" i="26"/>
  <c r="BD11" i="26" s="1"/>
  <c r="BE11" i="26" s="1"/>
  <c r="BF11" i="26" s="1"/>
  <c r="BG11" i="26" s="1"/>
  <c r="BH11" i="26" s="1"/>
  <c r="T11" i="26"/>
  <c r="AH57" i="26" s="1"/>
  <c r="S11" i="26"/>
  <c r="AH34" i="26" s="1"/>
  <c r="AI34" i="26" s="1"/>
  <c r="AJ34" i="26" s="1"/>
  <c r="AK34" i="26" s="1"/>
  <c r="AL34" i="26" s="1"/>
  <c r="R11" i="26"/>
  <c r="AH11" i="26" s="1"/>
  <c r="AI11" i="26" s="1"/>
  <c r="AJ11" i="26" s="1"/>
  <c r="AK11" i="26" s="1"/>
  <c r="AL11" i="26" s="1"/>
  <c r="Z10" i="26"/>
  <c r="BC56" i="26" s="1"/>
  <c r="Y10" i="26"/>
  <c r="BC33" i="26" s="1"/>
  <c r="BD33" i="26" s="1"/>
  <c r="BE33" i="26" s="1"/>
  <c r="BF33" i="26" s="1"/>
  <c r="BG33" i="26" s="1"/>
  <c r="X10" i="26"/>
  <c r="BC10" i="26" s="1"/>
  <c r="BD10" i="26" s="1"/>
  <c r="BE10" i="26" s="1"/>
  <c r="BF10" i="26" s="1"/>
  <c r="BG10" i="26" s="1"/>
  <c r="T10" i="26"/>
  <c r="AG56" i="26" s="1"/>
  <c r="S10" i="26"/>
  <c r="AG33" i="26" s="1"/>
  <c r="AH33" i="26" s="1"/>
  <c r="AI33" i="26" s="1"/>
  <c r="AJ33" i="26" s="1"/>
  <c r="AK33" i="26" s="1"/>
  <c r="R10" i="26"/>
  <c r="AG10" i="26" s="1"/>
  <c r="AH10" i="26" s="1"/>
  <c r="AI10" i="26" s="1"/>
  <c r="AJ10" i="26" s="1"/>
  <c r="AK10" i="26" s="1"/>
  <c r="Z9" i="26"/>
  <c r="BB55" i="26" s="1"/>
  <c r="Y9" i="26"/>
  <c r="BB32" i="26" s="1"/>
  <c r="BC32" i="26" s="1"/>
  <c r="BD32" i="26" s="1"/>
  <c r="BE32" i="26" s="1"/>
  <c r="BF32" i="26" s="1"/>
  <c r="X9" i="26"/>
  <c r="BB9" i="26" s="1"/>
  <c r="BC9" i="26" s="1"/>
  <c r="BD9" i="26" s="1"/>
  <c r="BE9" i="26" s="1"/>
  <c r="BF9" i="26" s="1"/>
  <c r="T9" i="26"/>
  <c r="AF55" i="26" s="1"/>
  <c r="S9" i="26"/>
  <c r="AF32" i="26" s="1"/>
  <c r="AG32" i="26" s="1"/>
  <c r="AH32" i="26" s="1"/>
  <c r="AI32" i="26" s="1"/>
  <c r="AJ32" i="26" s="1"/>
  <c r="R9" i="26"/>
  <c r="AF9" i="26" s="1"/>
  <c r="AG9" i="26" s="1"/>
  <c r="AH9" i="26" s="1"/>
  <c r="AI9" i="26" s="1"/>
  <c r="AJ9" i="26" s="1"/>
  <c r="Z8" i="26"/>
  <c r="BA54" i="26" s="1"/>
  <c r="Y8" i="26"/>
  <c r="BA31" i="26" s="1"/>
  <c r="BB31" i="26" s="1"/>
  <c r="BC31" i="26" s="1"/>
  <c r="BD31" i="26" s="1"/>
  <c r="BE31" i="26" s="1"/>
  <c r="X8" i="26"/>
  <c r="T8" i="26"/>
  <c r="AE54" i="26" s="1"/>
  <c r="S8" i="26"/>
  <c r="AE31" i="26" s="1"/>
  <c r="AF31" i="26" s="1"/>
  <c r="AG31" i="26" s="1"/>
  <c r="AH31" i="26" s="1"/>
  <c r="AI31" i="26" s="1"/>
  <c r="R8" i="26"/>
  <c r="AE8" i="26" s="1"/>
  <c r="AF8" i="26" s="1"/>
  <c r="AG8" i="26" s="1"/>
  <c r="AH8" i="26" s="1"/>
  <c r="AI8" i="26" s="1"/>
  <c r="Z7" i="26"/>
  <c r="AZ53" i="26" s="1"/>
  <c r="BA53" i="26" s="1"/>
  <c r="Y7" i="26"/>
  <c r="AZ30" i="26" s="1"/>
  <c r="X7" i="26"/>
  <c r="AZ7" i="26" s="1"/>
  <c r="T7" i="26"/>
  <c r="AD53" i="26" s="1"/>
  <c r="S7" i="26"/>
  <c r="AD30" i="26" s="1"/>
  <c r="AD26" i="26"/>
  <c r="B127" i="26"/>
  <c r="H116" i="26"/>
  <c r="D116" i="26"/>
  <c r="C116" i="26"/>
  <c r="H115" i="26"/>
  <c r="D115" i="26"/>
  <c r="C115" i="26"/>
  <c r="H114" i="26"/>
  <c r="D114" i="26"/>
  <c r="C114" i="26"/>
  <c r="H113" i="26"/>
  <c r="D113" i="26"/>
  <c r="C113" i="26"/>
  <c r="H112" i="26"/>
  <c r="D112" i="26"/>
  <c r="C112" i="26"/>
  <c r="H111" i="26"/>
  <c r="D111" i="26"/>
  <c r="C111" i="26"/>
  <c r="H110" i="26"/>
  <c r="D110" i="26"/>
  <c r="C110" i="26"/>
  <c r="H106" i="26"/>
  <c r="D106" i="26"/>
  <c r="C106" i="26"/>
  <c r="H105" i="26"/>
  <c r="D105" i="26"/>
  <c r="C105" i="26"/>
  <c r="H104" i="26"/>
  <c r="D104" i="26"/>
  <c r="C104" i="26"/>
  <c r="H103" i="26"/>
  <c r="D103" i="26"/>
  <c r="C103" i="26"/>
  <c r="H102" i="26"/>
  <c r="D102" i="26"/>
  <c r="C102" i="26"/>
  <c r="H91" i="26"/>
  <c r="D91" i="26"/>
  <c r="C91" i="26"/>
  <c r="H90" i="26"/>
  <c r="D90" i="26"/>
  <c r="C90" i="26"/>
  <c r="H89" i="26"/>
  <c r="D89" i="26"/>
  <c r="C89" i="26"/>
  <c r="H88" i="26"/>
  <c r="D88" i="26"/>
  <c r="C88" i="26"/>
  <c r="H87" i="26"/>
  <c r="D87" i="26"/>
  <c r="C87" i="26"/>
  <c r="H86" i="26"/>
  <c r="D86" i="26"/>
  <c r="C86" i="26"/>
  <c r="H85" i="26"/>
  <c r="D85" i="26"/>
  <c r="C85" i="26"/>
  <c r="H81" i="26"/>
  <c r="D81" i="26"/>
  <c r="C81" i="26"/>
  <c r="H80" i="26"/>
  <c r="D80" i="26"/>
  <c r="C80" i="26"/>
  <c r="H79" i="26"/>
  <c r="D79" i="26"/>
  <c r="C79" i="26"/>
  <c r="H78" i="26"/>
  <c r="D78" i="26"/>
  <c r="C78" i="26"/>
  <c r="H77" i="26"/>
  <c r="D77" i="26"/>
  <c r="C77" i="26"/>
  <c r="H65" i="26"/>
  <c r="C65" i="26"/>
  <c r="H64" i="26"/>
  <c r="C64" i="26"/>
  <c r="H63" i="26"/>
  <c r="C63" i="26"/>
  <c r="H62" i="26"/>
  <c r="C62" i="26"/>
  <c r="H61" i="26"/>
  <c r="C61" i="26"/>
  <c r="H60" i="26"/>
  <c r="C60" i="26"/>
  <c r="H56" i="26"/>
  <c r="C56" i="26"/>
  <c r="H55" i="26"/>
  <c r="C55" i="26"/>
  <c r="H54" i="26"/>
  <c r="C54" i="26"/>
  <c r="H53" i="26"/>
  <c r="C53" i="26"/>
  <c r="H52" i="26"/>
  <c r="C52" i="26"/>
  <c r="H51" i="26"/>
  <c r="C51" i="26"/>
  <c r="H47" i="26"/>
  <c r="C47" i="26"/>
  <c r="H46" i="26"/>
  <c r="C46" i="26"/>
  <c r="H45" i="26"/>
  <c r="C45" i="26"/>
  <c r="H44" i="26"/>
  <c r="C44" i="26"/>
  <c r="AD76" i="26" l="1"/>
  <c r="AD95" i="26" s="1"/>
  <c r="AI26" i="26"/>
  <c r="S43" i="26" s="1"/>
  <c r="F97" i="26"/>
  <c r="AS26" i="26"/>
  <c r="S53" i="26" s="1"/>
  <c r="U10" i="26"/>
  <c r="AA23" i="26"/>
  <c r="U9" i="26"/>
  <c r="AR26" i="26"/>
  <c r="S52" i="26" s="1"/>
  <c r="AO87" i="26"/>
  <c r="BQ49" i="26"/>
  <c r="Y55" i="26" s="1"/>
  <c r="C117" i="26"/>
  <c r="C66" i="26"/>
  <c r="AA13" i="26"/>
  <c r="BN26" i="26"/>
  <c r="X52" i="26" s="1"/>
  <c r="AA11" i="26"/>
  <c r="AP26" i="26"/>
  <c r="S50" i="26" s="1"/>
  <c r="AA8" i="26"/>
  <c r="U13" i="26"/>
  <c r="AA20" i="26"/>
  <c r="G72" i="26"/>
  <c r="U16" i="26"/>
  <c r="U8" i="26"/>
  <c r="BR49" i="26"/>
  <c r="Y56" i="26" s="1"/>
  <c r="U24" i="26"/>
  <c r="C57" i="26"/>
  <c r="AA7" i="26"/>
  <c r="AA14" i="26"/>
  <c r="AA16" i="26"/>
  <c r="AA17" i="26"/>
  <c r="U19" i="26"/>
  <c r="BP49" i="26"/>
  <c r="Y54" i="26" s="1"/>
  <c r="AA9" i="26"/>
  <c r="AM49" i="26"/>
  <c r="T47" i="26" s="1"/>
  <c r="U14" i="26"/>
  <c r="U12" i="26"/>
  <c r="U22" i="26"/>
  <c r="BF49" i="26"/>
  <c r="Y44" i="26" s="1"/>
  <c r="C82" i="26"/>
  <c r="U21" i="26"/>
  <c r="AE7" i="26"/>
  <c r="AE26" i="26" s="1"/>
  <c r="BF26" i="26"/>
  <c r="X44" i="26" s="1"/>
  <c r="AL49" i="26"/>
  <c r="T46" i="26" s="1"/>
  <c r="AQ26" i="26"/>
  <c r="S51" i="26" s="1"/>
  <c r="C48" i="26"/>
  <c r="AK49" i="26"/>
  <c r="T45" i="26" s="1"/>
  <c r="AJ13" i="26"/>
  <c r="AK13" i="26" s="1"/>
  <c r="AL13" i="26" s="1"/>
  <c r="AM13" i="26" s="1"/>
  <c r="AN13" i="26" s="1"/>
  <c r="AN26" i="26" s="1"/>
  <c r="S48" i="26" s="1"/>
  <c r="BE49" i="26"/>
  <c r="Y43" i="26" s="1"/>
  <c r="AG79" i="26"/>
  <c r="AH56" i="26"/>
  <c r="AA12" i="26"/>
  <c r="AM85" i="26"/>
  <c r="AN62" i="26"/>
  <c r="AN40" i="26"/>
  <c r="AO40" i="26" s="1"/>
  <c r="AP40" i="26" s="1"/>
  <c r="AQ40" i="26" s="1"/>
  <c r="AR40" i="26" s="1"/>
  <c r="U17" i="26"/>
  <c r="AA19" i="26"/>
  <c r="BM89" i="26"/>
  <c r="BN66" i="26"/>
  <c r="AU69" i="26"/>
  <c r="BA8" i="26"/>
  <c r="BB8" i="26" s="1"/>
  <c r="BC8" i="26" s="1"/>
  <c r="BD8" i="26" s="1"/>
  <c r="BE8" i="26" s="1"/>
  <c r="BE26" i="26" s="1"/>
  <c r="X43" i="26" s="1"/>
  <c r="BI39" i="26"/>
  <c r="BJ39" i="26" s="1"/>
  <c r="BK39" i="26" s="1"/>
  <c r="BL39" i="26" s="1"/>
  <c r="BM39" i="26" s="1"/>
  <c r="AT23" i="26"/>
  <c r="AU23" i="26" s="1"/>
  <c r="AV23" i="26" s="1"/>
  <c r="U23" i="26"/>
  <c r="AD49" i="26"/>
  <c r="AE30" i="26"/>
  <c r="AO63" i="26"/>
  <c r="AH80" i="26"/>
  <c r="AI57" i="26"/>
  <c r="AD72" i="26"/>
  <c r="AE53" i="26"/>
  <c r="BM26" i="26"/>
  <c r="X51" i="26" s="1"/>
  <c r="U18" i="26"/>
  <c r="BO22" i="26"/>
  <c r="BP22" i="26" s="1"/>
  <c r="BQ22" i="26" s="1"/>
  <c r="BR22" i="26" s="1"/>
  <c r="AA22" i="26"/>
  <c r="BG14" i="26"/>
  <c r="BH14" i="26" s="1"/>
  <c r="BI14" i="26" s="1"/>
  <c r="BJ14" i="26" s="1"/>
  <c r="BK14" i="26" s="1"/>
  <c r="BK26" i="26" s="1"/>
  <c r="X49" i="26" s="1"/>
  <c r="AT20" i="26"/>
  <c r="AU20" i="26" s="1"/>
  <c r="BH49" i="26"/>
  <c r="Y46" i="26" s="1"/>
  <c r="AK83" i="26"/>
  <c r="AL60" i="26"/>
  <c r="G97" i="26"/>
  <c r="U7" i="26"/>
  <c r="BG49" i="26"/>
  <c r="Y45" i="26" s="1"/>
  <c r="BH84" i="26"/>
  <c r="BI61" i="26"/>
  <c r="BQ24" i="26"/>
  <c r="BR24" i="26" s="1"/>
  <c r="AA24" i="26"/>
  <c r="AI49" i="26"/>
  <c r="T43" i="26" s="1"/>
  <c r="U11" i="26"/>
  <c r="G122" i="26"/>
  <c r="C92" i="26"/>
  <c r="AZ26" i="26"/>
  <c r="BA7" i="26"/>
  <c r="AJ49" i="26"/>
  <c r="T44" i="26" s="1"/>
  <c r="BE80" i="26"/>
  <c r="BF57" i="26"/>
  <c r="AO26" i="26"/>
  <c r="S49" i="26" s="1"/>
  <c r="C146" i="26"/>
  <c r="AA15" i="26"/>
  <c r="BJ86" i="26"/>
  <c r="BK63" i="26"/>
  <c r="BK41" i="26"/>
  <c r="BL41" i="26" s="1"/>
  <c r="BM41" i="26" s="1"/>
  <c r="BN41" i="26" s="1"/>
  <c r="BO41" i="26" s="1"/>
  <c r="BO49" i="26" s="1"/>
  <c r="Y53" i="26" s="1"/>
  <c r="AA18" i="26"/>
  <c r="AR65" i="26"/>
  <c r="AQ88" i="26"/>
  <c r="AQ43" i="26"/>
  <c r="AR43" i="26" s="1"/>
  <c r="AS43" i="26" s="1"/>
  <c r="AT43" i="26" s="1"/>
  <c r="AU43" i="26" s="1"/>
  <c r="AU49" i="26" s="1"/>
  <c r="T55" i="26" s="1"/>
  <c r="U20" i="26"/>
  <c r="BP68" i="26"/>
  <c r="U25" i="26"/>
  <c r="AP64" i="26"/>
  <c r="F72" i="26"/>
  <c r="AZ49" i="26"/>
  <c r="BA30" i="26"/>
  <c r="AA10" i="26"/>
  <c r="C151" i="26"/>
  <c r="C152" i="26"/>
  <c r="C153" i="26"/>
  <c r="AV49" i="26"/>
  <c r="T56" i="26" s="1"/>
  <c r="BR70" i="26"/>
  <c r="C147" i="26"/>
  <c r="BL26" i="26"/>
  <c r="X50" i="26" s="1"/>
  <c r="BB53" i="26"/>
  <c r="AL84" i="26"/>
  <c r="AM61" i="26"/>
  <c r="BB54" i="26"/>
  <c r="AF78" i="26"/>
  <c r="AG55" i="26"/>
  <c r="BC79" i="26"/>
  <c r="BD56" i="26"/>
  <c r="BE81" i="26"/>
  <c r="BF58" i="26"/>
  <c r="AK59" i="26"/>
  <c r="BH60" i="26"/>
  <c r="AS67" i="26"/>
  <c r="AR90" i="26"/>
  <c r="AV94" i="26"/>
  <c r="BL88" i="26"/>
  <c r="BM65" i="26"/>
  <c r="F122" i="26"/>
  <c r="BJ62" i="26"/>
  <c r="BL64" i="26"/>
  <c r="AR66" i="26"/>
  <c r="BA72" i="26"/>
  <c r="Z39" i="26" s="1"/>
  <c r="C107" i="26"/>
  <c r="U15" i="26"/>
  <c r="AI81" i="26"/>
  <c r="AZ72" i="26"/>
  <c r="AZ76" i="26"/>
  <c r="AZ95" i="26" s="1"/>
  <c r="AE77" i="26"/>
  <c r="AF54" i="26"/>
  <c r="BB78" i="26"/>
  <c r="BC55" i="26"/>
  <c r="BD80" i="26"/>
  <c r="AJ81" i="26"/>
  <c r="AK58" i="26"/>
  <c r="BF82" i="26"/>
  <c r="BG59" i="26"/>
  <c r="AP88" i="26"/>
  <c r="BN90" i="26"/>
  <c r="BO67" i="26"/>
  <c r="BR94" i="26"/>
  <c r="AA21" i="26"/>
  <c r="AS91" i="26"/>
  <c r="AT68" i="26"/>
  <c r="BP92" i="26"/>
  <c r="BQ69" i="26"/>
  <c r="AU93" i="26"/>
  <c r="AV70" i="26"/>
  <c r="AA25" i="26"/>
  <c r="BK87" i="26" l="1"/>
  <c r="H97" i="26"/>
  <c r="D140" i="26" s="1"/>
  <c r="AK26" i="26"/>
  <c r="S45" i="26" s="1"/>
  <c r="AV26" i="26"/>
  <c r="S56" i="26" s="1"/>
  <c r="AL26" i="26"/>
  <c r="S46" i="26" s="1"/>
  <c r="AJ26" i="26"/>
  <c r="S44" i="26" s="1"/>
  <c r="BI85" i="26"/>
  <c r="BI49" i="26"/>
  <c r="Y47" i="26" s="1"/>
  <c r="BO26" i="26"/>
  <c r="X53" i="26" s="1"/>
  <c r="BP26" i="26"/>
  <c r="X54" i="26" s="1"/>
  <c r="BA76" i="26"/>
  <c r="AQ89" i="26"/>
  <c r="S38" i="26"/>
  <c r="AQ49" i="26"/>
  <c r="T51" i="26" s="1"/>
  <c r="AN49" i="26"/>
  <c r="T48" i="26" s="1"/>
  <c r="AU26" i="26"/>
  <c r="S55" i="26" s="1"/>
  <c r="AJ82" i="26"/>
  <c r="H72" i="26"/>
  <c r="D139" i="26" s="1"/>
  <c r="H151" i="26" s="1"/>
  <c r="AN86" i="26"/>
  <c r="AT49" i="26"/>
  <c r="T54" i="26" s="1"/>
  <c r="AO49" i="26"/>
  <c r="T49" i="26" s="1"/>
  <c r="BO91" i="26"/>
  <c r="BM49" i="26"/>
  <c r="Y51" i="26" s="1"/>
  <c r="AT92" i="26"/>
  <c r="BA77" i="26"/>
  <c r="AS49" i="26"/>
  <c r="T53" i="26" s="1"/>
  <c r="BQ93" i="26"/>
  <c r="BR93" i="26"/>
  <c r="AM84" i="26"/>
  <c r="AN61" i="26"/>
  <c r="BJ26" i="26"/>
  <c r="X48" i="26" s="1"/>
  <c r="BJ85" i="26"/>
  <c r="BK62" i="26"/>
  <c r="BD79" i="26"/>
  <c r="BE56" i="26"/>
  <c r="BC53" i="26"/>
  <c r="BB72" i="26"/>
  <c r="Z40" i="26" s="1"/>
  <c r="BA26" i="26"/>
  <c r="X39" i="26" s="1"/>
  <c r="BB7" i="26"/>
  <c r="AO86" i="26"/>
  <c r="AP63" i="26"/>
  <c r="BJ49" i="26"/>
  <c r="Y48" i="26" s="1"/>
  <c r="AM26" i="26"/>
  <c r="S47" i="26" s="1"/>
  <c r="BL87" i="26"/>
  <c r="BM64" i="26"/>
  <c r="BG82" i="26"/>
  <c r="BH59" i="26"/>
  <c r="AK81" i="26"/>
  <c r="AL58" i="26"/>
  <c r="Z38" i="26"/>
  <c r="AS90" i="26"/>
  <c r="AT67" i="26"/>
  <c r="AQ64" i="26"/>
  <c r="AP87" i="26"/>
  <c r="X38" i="26"/>
  <c r="BL49" i="26"/>
  <c r="Y50" i="26" s="1"/>
  <c r="AR49" i="26"/>
  <c r="T52" i="26" s="1"/>
  <c r="BI26" i="26"/>
  <c r="X47" i="26" s="1"/>
  <c r="BK86" i="26"/>
  <c r="BL63" i="26"/>
  <c r="Y38" i="26"/>
  <c r="AT91" i="26"/>
  <c r="AU68" i="26"/>
  <c r="BH83" i="26"/>
  <c r="BI60" i="26"/>
  <c r="AH55" i="26"/>
  <c r="AG78" i="26"/>
  <c r="AR88" i="26"/>
  <c r="AS65" i="26"/>
  <c r="AL83" i="26"/>
  <c r="AM60" i="26"/>
  <c r="AF30" i="26"/>
  <c r="AE49" i="26"/>
  <c r="T39" i="26" s="1"/>
  <c r="AN85" i="26"/>
  <c r="AO62" i="26"/>
  <c r="AP49" i="26"/>
  <c r="T50" i="26" s="1"/>
  <c r="BB77" i="26"/>
  <c r="BC54" i="26"/>
  <c r="BF80" i="26"/>
  <c r="BG57" i="26"/>
  <c r="AV93" i="26"/>
  <c r="AI80" i="26"/>
  <c r="AJ57" i="26"/>
  <c r="BH26" i="26"/>
  <c r="X46" i="26" s="1"/>
  <c r="AR89" i="26"/>
  <c r="AS66" i="26"/>
  <c r="BM88" i="26"/>
  <c r="BN65" i="26"/>
  <c r="BG83" i="26"/>
  <c r="H122" i="26"/>
  <c r="D141" i="26" s="1"/>
  <c r="H147" i="26" s="1"/>
  <c r="BN49" i="26"/>
  <c r="Y52" i="26" s="1"/>
  <c r="AE76" i="26"/>
  <c r="AE95" i="26" s="1"/>
  <c r="AE72" i="26"/>
  <c r="U39" i="26" s="1"/>
  <c r="AF53" i="26"/>
  <c r="T38" i="26"/>
  <c r="BR26" i="26"/>
  <c r="X56" i="26" s="1"/>
  <c r="AF77" i="26"/>
  <c r="AG54" i="26"/>
  <c r="BF81" i="26"/>
  <c r="BG58" i="26"/>
  <c r="BA49" i="26"/>
  <c r="Y39" i="26" s="1"/>
  <c r="BB30" i="26"/>
  <c r="BQ92" i="26"/>
  <c r="BR69" i="26"/>
  <c r="BO90" i="26"/>
  <c r="BP67" i="26"/>
  <c r="BC78" i="26"/>
  <c r="BD55" i="26"/>
  <c r="AK82" i="26"/>
  <c r="AL59" i="26"/>
  <c r="BQ68" i="26"/>
  <c r="BP91" i="26"/>
  <c r="BI84" i="26"/>
  <c r="BJ61" i="26"/>
  <c r="U38" i="26"/>
  <c r="AV69" i="26"/>
  <c r="AU92" i="26"/>
  <c r="BK49" i="26"/>
  <c r="Y49" i="26" s="1"/>
  <c r="BG26" i="26"/>
  <c r="X45" i="26" s="1"/>
  <c r="BN89" i="26"/>
  <c r="BO66" i="26"/>
  <c r="AH79" i="26"/>
  <c r="AI56" i="26"/>
  <c r="AT26" i="26"/>
  <c r="S54" i="26" s="1"/>
  <c r="S39" i="26"/>
  <c r="AF7" i="26"/>
  <c r="AF26" i="26" s="1"/>
  <c r="BQ26" i="26"/>
  <c r="X55" i="26" s="1"/>
  <c r="Q30" i="23"/>
  <c r="D146" i="26" l="1"/>
  <c r="E146" i="26" s="1"/>
  <c r="F146" i="26" s="1"/>
  <c r="G146" i="26" s="1"/>
  <c r="D152" i="26"/>
  <c r="E152" i="26" s="1"/>
  <c r="F152" i="26" s="1"/>
  <c r="H146" i="26"/>
  <c r="H152" i="26"/>
  <c r="F145" i="26"/>
  <c r="D151" i="26"/>
  <c r="E151" i="26" s="1"/>
  <c r="F151" i="26" s="1"/>
  <c r="I151" i="26" s="1"/>
  <c r="H145" i="26"/>
  <c r="N42" i="26" s="1"/>
  <c r="BA95" i="26"/>
  <c r="V38" i="26"/>
  <c r="D153" i="26"/>
  <c r="E153" i="26" s="1"/>
  <c r="F153" i="26" s="1"/>
  <c r="H153" i="26"/>
  <c r="D147" i="26"/>
  <c r="BH58" i="26"/>
  <c r="BG81" i="26"/>
  <c r="BI83" i="26"/>
  <c r="BJ60" i="26"/>
  <c r="V39" i="26"/>
  <c r="BP90" i="26"/>
  <c r="BQ67" i="26"/>
  <c r="AT66" i="26"/>
  <c r="AS89" i="26"/>
  <c r="AR64" i="26"/>
  <c r="AQ87" i="26"/>
  <c r="BB26" i="26"/>
  <c r="X40" i="26" s="1"/>
  <c r="BC7" i="26"/>
  <c r="BK85" i="26"/>
  <c r="BL62" i="26"/>
  <c r="AI79" i="26"/>
  <c r="AJ56" i="26"/>
  <c r="AS88" i="26"/>
  <c r="AT65" i="26"/>
  <c r="AG7" i="26"/>
  <c r="AG26" i="26" s="1"/>
  <c r="BJ84" i="26"/>
  <c r="BK61" i="26"/>
  <c r="AM83" i="26"/>
  <c r="AN60" i="26"/>
  <c r="AH54" i="26"/>
  <c r="AG77" i="26"/>
  <c r="AO85" i="26"/>
  <c r="AP62" i="26"/>
  <c r="AU91" i="26"/>
  <c r="AV68" i="26"/>
  <c r="AT90" i="26"/>
  <c r="AU67" i="26"/>
  <c r="BI59" i="26"/>
  <c r="BH82" i="26"/>
  <c r="AQ63" i="26"/>
  <c r="AP86" i="26"/>
  <c r="AA39" i="26"/>
  <c r="BO89" i="26"/>
  <c r="BP66" i="26"/>
  <c r="AV92" i="26"/>
  <c r="AL82" i="26"/>
  <c r="AM59" i="26"/>
  <c r="BC77" i="26"/>
  <c r="BD54" i="26"/>
  <c r="BM87" i="26"/>
  <c r="BN64" i="26"/>
  <c r="BC72" i="26"/>
  <c r="BD53" i="26"/>
  <c r="BQ91" i="26"/>
  <c r="BR68" i="26"/>
  <c r="BC30" i="26"/>
  <c r="BB49" i="26"/>
  <c r="AJ80" i="26"/>
  <c r="AK57" i="26"/>
  <c r="AG30" i="26"/>
  <c r="AF49" i="26"/>
  <c r="AL81" i="26"/>
  <c r="AM58" i="26"/>
  <c r="BB76" i="26"/>
  <c r="BB95" i="26" s="1"/>
  <c r="AN84" i="26"/>
  <c r="AO61" i="26"/>
  <c r="BR92" i="26"/>
  <c r="BG80" i="26"/>
  <c r="BH57" i="26"/>
  <c r="BD78" i="26"/>
  <c r="BE55" i="26"/>
  <c r="AF76" i="26"/>
  <c r="AF95" i="26" s="1"/>
  <c r="AG53" i="26"/>
  <c r="AF72" i="26"/>
  <c r="U40" i="26" s="1"/>
  <c r="BN88" i="26"/>
  <c r="BO65" i="26"/>
  <c r="AI55" i="26"/>
  <c r="AH78" i="26"/>
  <c r="BL86" i="26"/>
  <c r="BM63" i="26"/>
  <c r="AA38" i="26"/>
  <c r="BE79" i="26"/>
  <c r="BF56" i="26"/>
  <c r="I152" i="26" l="1"/>
  <c r="BC76" i="26"/>
  <c r="BC95" i="26" s="1"/>
  <c r="N44" i="26"/>
  <c r="O52" i="26"/>
  <c r="O51" i="26"/>
  <c r="G152" i="26"/>
  <c r="O55" i="26"/>
  <c r="O45" i="26"/>
  <c r="O42" i="26"/>
  <c r="O47" i="26"/>
  <c r="O48" i="26"/>
  <c r="O43" i="26"/>
  <c r="O53" i="26"/>
  <c r="O49" i="26"/>
  <c r="O44" i="26"/>
  <c r="O54" i="26"/>
  <c r="O56" i="26"/>
  <c r="O46" i="26"/>
  <c r="O50" i="26"/>
  <c r="N56" i="26"/>
  <c r="N52" i="26"/>
  <c r="N47" i="26"/>
  <c r="N54" i="26"/>
  <c r="G151" i="26"/>
  <c r="I145" i="26"/>
  <c r="N50" i="26"/>
  <c r="I146" i="26"/>
  <c r="G145" i="26"/>
  <c r="N48" i="26"/>
  <c r="N53" i="26"/>
  <c r="N55" i="26"/>
  <c r="N43" i="26"/>
  <c r="N45" i="26"/>
  <c r="N51" i="26"/>
  <c r="N46" i="26"/>
  <c r="N49" i="26"/>
  <c r="E147" i="26"/>
  <c r="F147" i="26" s="1"/>
  <c r="Z41" i="26"/>
  <c r="BF79" i="26"/>
  <c r="BG56" i="26"/>
  <c r="BE78" i="26"/>
  <c r="BF55" i="26"/>
  <c r="BJ59" i="26"/>
  <c r="BI82" i="26"/>
  <c r="S41" i="26"/>
  <c r="AH7" i="26"/>
  <c r="BI58" i="26"/>
  <c r="BH81" i="26"/>
  <c r="AI78" i="26"/>
  <c r="AJ55" i="26"/>
  <c r="T40" i="26"/>
  <c r="BD72" i="26"/>
  <c r="Z42" i="26" s="1"/>
  <c r="AU90" i="26"/>
  <c r="AV67" i="26"/>
  <c r="AH77" i="26"/>
  <c r="AI54" i="26"/>
  <c r="S40" i="26"/>
  <c r="BQ90" i="26"/>
  <c r="BR67" i="26"/>
  <c r="AO84" i="26"/>
  <c r="AP61" i="26"/>
  <c r="BC26" i="26"/>
  <c r="BD7" i="26"/>
  <c r="BD26" i="26" s="1"/>
  <c r="X42" i="26" s="1"/>
  <c r="AT89" i="26"/>
  <c r="AU66" i="26"/>
  <c r="AH30" i="26"/>
  <c r="AH49" i="26" s="1"/>
  <c r="T42" i="26" s="1"/>
  <c r="AG49" i="26"/>
  <c r="BR91" i="26"/>
  <c r="AM82" i="26"/>
  <c r="AN59" i="26"/>
  <c r="AT88" i="26"/>
  <c r="AT72" i="26"/>
  <c r="U54" i="26" s="1"/>
  <c r="V54" i="26" s="1"/>
  <c r="BH72" i="26"/>
  <c r="Z46" i="26" s="1"/>
  <c r="AA46" i="26" s="1"/>
  <c r="BH80" i="26"/>
  <c r="BN87" i="26"/>
  <c r="BO64" i="26"/>
  <c r="AN83" i="26"/>
  <c r="AO60" i="26"/>
  <c r="AJ79" i="26"/>
  <c r="AK56" i="26"/>
  <c r="AR87" i="26"/>
  <c r="AS64" i="26"/>
  <c r="P54" i="26"/>
  <c r="P49" i="26"/>
  <c r="P47" i="26"/>
  <c r="P45" i="26"/>
  <c r="P43" i="26"/>
  <c r="P55" i="26"/>
  <c r="P52" i="26"/>
  <c r="P50" i="26"/>
  <c r="P56" i="26"/>
  <c r="P48" i="26"/>
  <c r="P46" i="26"/>
  <c r="P44" i="26"/>
  <c r="P42" i="26"/>
  <c r="P51" i="26"/>
  <c r="P53" i="26"/>
  <c r="AK80" i="26"/>
  <c r="AL57" i="26"/>
  <c r="Y40" i="26"/>
  <c r="AA40" i="26" s="1"/>
  <c r="AP85" i="26"/>
  <c r="AQ62" i="26"/>
  <c r="BJ83" i="26"/>
  <c r="BK60" i="26"/>
  <c r="BM86" i="26"/>
  <c r="BN63" i="26"/>
  <c r="AG72" i="26"/>
  <c r="AG76" i="26"/>
  <c r="AG95" i="26" s="1"/>
  <c r="AH53" i="26"/>
  <c r="AM81" i="26"/>
  <c r="AM72" i="26"/>
  <c r="U47" i="26" s="1"/>
  <c r="V47" i="26" s="1"/>
  <c r="BD30" i="26"/>
  <c r="BD49" i="26" s="1"/>
  <c r="Y42" i="26" s="1"/>
  <c r="BC49" i="26"/>
  <c r="Y41" i="26" s="1"/>
  <c r="BP89" i="26"/>
  <c r="BQ66" i="26"/>
  <c r="AR63" i="26"/>
  <c r="AQ86" i="26"/>
  <c r="BK84" i="26"/>
  <c r="BL61" i="26"/>
  <c r="BL85" i="26"/>
  <c r="BM62" i="26"/>
  <c r="I153" i="26"/>
  <c r="G153" i="26"/>
  <c r="BO88" i="26"/>
  <c r="BP65" i="26"/>
  <c r="AV91" i="26"/>
  <c r="BD77" i="26"/>
  <c r="BE54" i="26"/>
  <c r="Q56" i="23"/>
  <c r="S70" i="23"/>
  <c r="R70" i="23"/>
  <c r="Q70" i="23"/>
  <c r="S69" i="23"/>
  <c r="R69" i="23"/>
  <c r="Q69" i="23"/>
  <c r="S68" i="23"/>
  <c r="R68" i="23"/>
  <c r="Q68" i="23"/>
  <c r="S67" i="23"/>
  <c r="R67" i="23"/>
  <c r="Q67" i="23"/>
  <c r="S66" i="23"/>
  <c r="R66" i="23"/>
  <c r="Q66" i="23"/>
  <c r="S65" i="23"/>
  <c r="R65" i="23"/>
  <c r="Q65" i="23"/>
  <c r="S64" i="23"/>
  <c r="R64" i="23"/>
  <c r="Q64" i="23"/>
  <c r="S63" i="23"/>
  <c r="R63" i="23"/>
  <c r="Q63" i="23"/>
  <c r="S62" i="23"/>
  <c r="R62" i="23"/>
  <c r="Q62" i="23"/>
  <c r="S61" i="23"/>
  <c r="R61" i="23"/>
  <c r="Q61" i="23"/>
  <c r="S60" i="23"/>
  <c r="R60" i="23"/>
  <c r="Q60" i="23"/>
  <c r="S59" i="23"/>
  <c r="R59" i="23"/>
  <c r="Q59" i="23"/>
  <c r="S58" i="23"/>
  <c r="R58" i="23"/>
  <c r="Q58" i="23"/>
  <c r="S57" i="23"/>
  <c r="R57" i="23"/>
  <c r="Q57" i="23"/>
  <c r="S56" i="23"/>
  <c r="R56" i="23"/>
  <c r="L56" i="23"/>
  <c r="K56" i="23"/>
  <c r="L70" i="23"/>
  <c r="K70" i="23"/>
  <c r="J70" i="23"/>
  <c r="L69" i="23"/>
  <c r="K69" i="23"/>
  <c r="J69" i="23"/>
  <c r="L68" i="23"/>
  <c r="K68" i="23"/>
  <c r="J68" i="23"/>
  <c r="L67" i="23"/>
  <c r="K67" i="23"/>
  <c r="J67" i="23"/>
  <c r="L66" i="23"/>
  <c r="K66" i="23"/>
  <c r="J66" i="23"/>
  <c r="L65" i="23"/>
  <c r="K65" i="23"/>
  <c r="J65" i="23"/>
  <c r="L64" i="23"/>
  <c r="K64" i="23"/>
  <c r="J64" i="23"/>
  <c r="L63" i="23"/>
  <c r="K63" i="23"/>
  <c r="J63" i="23"/>
  <c r="L62" i="23"/>
  <c r="K62" i="23"/>
  <c r="J62" i="23"/>
  <c r="L61" i="23"/>
  <c r="K61" i="23"/>
  <c r="J61" i="23"/>
  <c r="L60" i="23"/>
  <c r="K60" i="23"/>
  <c r="J60" i="23"/>
  <c r="L59" i="23"/>
  <c r="K59" i="23"/>
  <c r="J59" i="23"/>
  <c r="L58" i="23"/>
  <c r="K58" i="23"/>
  <c r="J58" i="23"/>
  <c r="L57" i="23"/>
  <c r="K57" i="23"/>
  <c r="J57" i="23"/>
  <c r="S48" i="23"/>
  <c r="R48" i="23"/>
  <c r="Q48" i="23"/>
  <c r="L48" i="23"/>
  <c r="K48" i="23"/>
  <c r="J48" i="23"/>
  <c r="S47" i="23"/>
  <c r="R47" i="23"/>
  <c r="Q47" i="23"/>
  <c r="L47" i="23"/>
  <c r="K47" i="23"/>
  <c r="J47" i="23"/>
  <c r="S46" i="23"/>
  <c r="R46" i="23"/>
  <c r="Q46" i="23"/>
  <c r="L46" i="23"/>
  <c r="K46" i="23"/>
  <c r="J46" i="23"/>
  <c r="S45" i="23"/>
  <c r="R45" i="23"/>
  <c r="Q45" i="23"/>
  <c r="L45" i="23"/>
  <c r="K45" i="23"/>
  <c r="J45" i="23"/>
  <c r="S44" i="23"/>
  <c r="R44" i="23"/>
  <c r="Q44" i="23"/>
  <c r="L44" i="23"/>
  <c r="K44" i="23"/>
  <c r="J44" i="23"/>
  <c r="S43" i="23"/>
  <c r="R43" i="23"/>
  <c r="Q43" i="23"/>
  <c r="L43" i="23"/>
  <c r="K43" i="23"/>
  <c r="J43" i="23"/>
  <c r="S42" i="23"/>
  <c r="R42" i="23"/>
  <c r="Q42" i="23"/>
  <c r="L42" i="23"/>
  <c r="K42" i="23"/>
  <c r="J42" i="23"/>
  <c r="S41" i="23"/>
  <c r="R41" i="23"/>
  <c r="Q41" i="23"/>
  <c r="L41" i="23"/>
  <c r="K41" i="23"/>
  <c r="J41" i="23"/>
  <c r="S40" i="23"/>
  <c r="R40" i="23"/>
  <c r="Q40" i="23"/>
  <c r="L40" i="23"/>
  <c r="K40" i="23"/>
  <c r="J40" i="23"/>
  <c r="S39" i="23"/>
  <c r="R39" i="23"/>
  <c r="Q39" i="23"/>
  <c r="L39" i="23"/>
  <c r="K39" i="23"/>
  <c r="J39" i="23"/>
  <c r="S38" i="23"/>
  <c r="R38" i="23"/>
  <c r="Q38" i="23"/>
  <c r="L38" i="23"/>
  <c r="K38" i="23"/>
  <c r="J38" i="23"/>
  <c r="S37" i="23"/>
  <c r="R37" i="23"/>
  <c r="Q37" i="23"/>
  <c r="L37" i="23"/>
  <c r="K37" i="23"/>
  <c r="S36" i="23"/>
  <c r="R36" i="23"/>
  <c r="Q36" i="23"/>
  <c r="L36" i="23"/>
  <c r="K36" i="23"/>
  <c r="J36" i="23"/>
  <c r="S35" i="23"/>
  <c r="R35" i="23"/>
  <c r="Q35" i="23"/>
  <c r="L35" i="23"/>
  <c r="K35" i="23"/>
  <c r="J35" i="23"/>
  <c r="S34" i="23"/>
  <c r="R34" i="23"/>
  <c r="Q34" i="23"/>
  <c r="L34" i="23"/>
  <c r="K34" i="23"/>
  <c r="J34" i="23"/>
  <c r="S33" i="23"/>
  <c r="R33" i="23"/>
  <c r="Q33" i="23"/>
  <c r="L33" i="23"/>
  <c r="K33" i="23"/>
  <c r="J33" i="23"/>
  <c r="S32" i="23"/>
  <c r="R32" i="23"/>
  <c r="Q32" i="23"/>
  <c r="L32" i="23"/>
  <c r="K32" i="23"/>
  <c r="J32" i="23"/>
  <c r="S31" i="23"/>
  <c r="R31" i="23"/>
  <c r="Q31" i="23"/>
  <c r="L31" i="23"/>
  <c r="K31" i="23"/>
  <c r="S30" i="23"/>
  <c r="R30" i="23"/>
  <c r="S23" i="23"/>
  <c r="R23" i="23"/>
  <c r="Q23" i="23"/>
  <c r="L23" i="23"/>
  <c r="K23" i="23"/>
  <c r="J23" i="23"/>
  <c r="S22" i="23"/>
  <c r="R22" i="23"/>
  <c r="Q22" i="23"/>
  <c r="L22" i="23"/>
  <c r="K22" i="23"/>
  <c r="J22" i="23"/>
  <c r="S21" i="23"/>
  <c r="R21" i="23"/>
  <c r="Q21" i="23"/>
  <c r="K21" i="23"/>
  <c r="J21" i="23"/>
  <c r="S20" i="23"/>
  <c r="R20" i="23"/>
  <c r="Q20" i="23"/>
  <c r="L20" i="23"/>
  <c r="K20" i="23"/>
  <c r="J20" i="23"/>
  <c r="S19" i="23"/>
  <c r="R19" i="23"/>
  <c r="Q19" i="23"/>
  <c r="L19" i="23"/>
  <c r="K19" i="23"/>
  <c r="J19" i="23"/>
  <c r="S18" i="23"/>
  <c r="R18" i="23"/>
  <c r="Q18" i="23"/>
  <c r="L18" i="23"/>
  <c r="K18" i="23"/>
  <c r="J18" i="23"/>
  <c r="S17" i="23"/>
  <c r="R17" i="23"/>
  <c r="Q17" i="23"/>
  <c r="L17" i="23"/>
  <c r="K17" i="23"/>
  <c r="J17" i="23"/>
  <c r="S16" i="23"/>
  <c r="R16" i="23"/>
  <c r="Q16" i="23"/>
  <c r="L16" i="23"/>
  <c r="K16" i="23"/>
  <c r="J16" i="23"/>
  <c r="S15" i="23"/>
  <c r="R15" i="23"/>
  <c r="Q15" i="23"/>
  <c r="L15" i="23"/>
  <c r="K15" i="23"/>
  <c r="J15" i="23"/>
  <c r="S14" i="23"/>
  <c r="R14" i="23"/>
  <c r="Q14" i="23"/>
  <c r="L14" i="23"/>
  <c r="K14" i="23"/>
  <c r="J14" i="23"/>
  <c r="S13" i="23"/>
  <c r="R13" i="23"/>
  <c r="Q13" i="23"/>
  <c r="L13" i="23"/>
  <c r="K13" i="23"/>
  <c r="J13" i="23"/>
  <c r="S12" i="23"/>
  <c r="R12" i="23"/>
  <c r="Q12" i="23"/>
  <c r="L12" i="23"/>
  <c r="K12" i="23"/>
  <c r="J12" i="23"/>
  <c r="S11" i="23"/>
  <c r="R11" i="23"/>
  <c r="Q11" i="23"/>
  <c r="L11" i="23"/>
  <c r="K11" i="23"/>
  <c r="J11" i="23"/>
  <c r="S10" i="23"/>
  <c r="R10" i="23"/>
  <c r="L10" i="23"/>
  <c r="K10" i="23"/>
  <c r="J10" i="23"/>
  <c r="S9" i="23"/>
  <c r="R9" i="23"/>
  <c r="Q9" i="23"/>
  <c r="L9" i="23"/>
  <c r="K9" i="23"/>
  <c r="J9" i="23"/>
  <c r="AT95" i="26" l="1"/>
  <c r="BS26" i="26"/>
  <c r="BS49" i="26"/>
  <c r="Q42" i="26"/>
  <c r="Q44" i="26"/>
  <c r="Q48" i="26"/>
  <c r="Q53" i="26"/>
  <c r="Q54" i="26"/>
  <c r="Q50" i="26"/>
  <c r="Q47" i="26"/>
  <c r="Q56" i="26"/>
  <c r="Q52" i="26"/>
  <c r="Q55" i="26"/>
  <c r="BH95" i="26"/>
  <c r="AH26" i="26"/>
  <c r="Q45" i="26"/>
  <c r="Q51" i="26"/>
  <c r="Q43" i="26"/>
  <c r="Q46" i="26"/>
  <c r="Q49" i="26"/>
  <c r="M56" i="23"/>
  <c r="G147" i="26"/>
  <c r="I147" i="26"/>
  <c r="AM95" i="26"/>
  <c r="T41" i="26"/>
  <c r="AW49" i="26"/>
  <c r="U41" i="26"/>
  <c r="AP72" i="26"/>
  <c r="U50" i="26" s="1"/>
  <c r="V50" i="26" s="1"/>
  <c r="AP84" i="26"/>
  <c r="AP95" i="26" s="1"/>
  <c r="BL84" i="26"/>
  <c r="BL95" i="26" s="1"/>
  <c r="BL72" i="26"/>
  <c r="Z50" i="26" s="1"/>
  <c r="AA50" i="26" s="1"/>
  <c r="AL80" i="26"/>
  <c r="AL95" i="26" s="1"/>
  <c r="AL72" i="26"/>
  <c r="U46" i="26" s="1"/>
  <c r="V46" i="26" s="1"/>
  <c r="AN82" i="26"/>
  <c r="AN95" i="26" s="1"/>
  <c r="AN72" i="26"/>
  <c r="U48" i="26" s="1"/>
  <c r="V48" i="26" s="1"/>
  <c r="AV90" i="26"/>
  <c r="AV95" i="26" s="1"/>
  <c r="AV72" i="26"/>
  <c r="U56" i="26" s="1"/>
  <c r="V56" i="26" s="1"/>
  <c r="BJ82" i="26"/>
  <c r="BJ95" i="26" s="1"/>
  <c r="BJ72" i="26"/>
  <c r="Z48" i="26" s="1"/>
  <c r="AA48" i="26" s="1"/>
  <c r="BK83" i="26"/>
  <c r="BK95" i="26" s="1"/>
  <c r="BK72" i="26"/>
  <c r="Z49" i="26" s="1"/>
  <c r="AA49" i="26" s="1"/>
  <c r="BE77" i="26"/>
  <c r="BE95" i="26" s="1"/>
  <c r="BE72" i="26"/>
  <c r="BN86" i="26"/>
  <c r="BN95" i="26" s="1"/>
  <c r="BN72" i="26"/>
  <c r="Z52" i="26" s="1"/>
  <c r="AA52" i="26" s="1"/>
  <c r="AQ72" i="26"/>
  <c r="U51" i="26" s="1"/>
  <c r="V51" i="26" s="1"/>
  <c r="AQ85" i="26"/>
  <c r="AQ95" i="26" s="1"/>
  <c r="AO83" i="26"/>
  <c r="AO95" i="26" s="1"/>
  <c r="AO72" i="26"/>
  <c r="U49" i="26" s="1"/>
  <c r="V49" i="26" s="1"/>
  <c r="BR90" i="26"/>
  <c r="BR95" i="26" s="1"/>
  <c r="BR72" i="26"/>
  <c r="Z56" i="26" s="1"/>
  <c r="AA56" i="26" s="1"/>
  <c r="AJ72" i="26"/>
  <c r="U44" i="26" s="1"/>
  <c r="V44" i="26" s="1"/>
  <c r="AJ78" i="26"/>
  <c r="AJ95" i="26" s="1"/>
  <c r="BP88" i="26"/>
  <c r="BP95" i="26" s="1"/>
  <c r="BP72" i="26"/>
  <c r="Z54" i="26" s="1"/>
  <c r="AA54" i="26" s="1"/>
  <c r="AU89" i="26"/>
  <c r="AU95" i="26" s="1"/>
  <c r="AU72" i="26"/>
  <c r="U55" i="26" s="1"/>
  <c r="V55" i="26" s="1"/>
  <c r="AR72" i="26"/>
  <c r="U52" i="26" s="1"/>
  <c r="V52" i="26" s="1"/>
  <c r="AR86" i="26"/>
  <c r="AR95" i="26" s="1"/>
  <c r="BO87" i="26"/>
  <c r="BO95" i="26" s="1"/>
  <c r="BO72" i="26"/>
  <c r="Z53" i="26" s="1"/>
  <c r="AA53" i="26" s="1"/>
  <c r="BF78" i="26"/>
  <c r="BF95" i="26" s="1"/>
  <c r="BF72" i="26"/>
  <c r="Z44" i="26" s="1"/>
  <c r="AA44" i="26" s="1"/>
  <c r="BQ72" i="26"/>
  <c r="Z55" i="26" s="1"/>
  <c r="AA55" i="26" s="1"/>
  <c r="BQ89" i="26"/>
  <c r="BQ95" i="26" s="1"/>
  <c r="AA42" i="26"/>
  <c r="BD76" i="26"/>
  <c r="BD95" i="26" s="1"/>
  <c r="BI81" i="26"/>
  <c r="BI95" i="26" s="1"/>
  <c r="BI72" i="26"/>
  <c r="Z47" i="26" s="1"/>
  <c r="AA47" i="26" s="1"/>
  <c r="AK72" i="26"/>
  <c r="U45" i="26" s="1"/>
  <c r="V45" i="26" s="1"/>
  <c r="AK79" i="26"/>
  <c r="AK95" i="26" s="1"/>
  <c r="AS72" i="26"/>
  <c r="U53" i="26" s="1"/>
  <c r="V53" i="26" s="1"/>
  <c r="AS87" i="26"/>
  <c r="AS95" i="26" s="1"/>
  <c r="X41" i="26"/>
  <c r="AA41" i="26" s="1"/>
  <c r="V40" i="26"/>
  <c r="BG72" i="26"/>
  <c r="Z45" i="26" s="1"/>
  <c r="AA45" i="26" s="1"/>
  <c r="BG79" i="26"/>
  <c r="BG95" i="26" s="1"/>
  <c r="BM85" i="26"/>
  <c r="BM95" i="26" s="1"/>
  <c r="BM72" i="26"/>
  <c r="Z51" i="26" s="1"/>
  <c r="AA51" i="26" s="1"/>
  <c r="AH72" i="26"/>
  <c r="U42" i="26" s="1"/>
  <c r="AH76" i="26"/>
  <c r="AH95" i="26" s="1"/>
  <c r="AI72" i="26"/>
  <c r="U43" i="26" s="1"/>
  <c r="V43" i="26" s="1"/>
  <c r="AI77" i="26"/>
  <c r="AI95" i="26" s="1"/>
  <c r="T65" i="23"/>
  <c r="T69" i="23"/>
  <c r="T58" i="23"/>
  <c r="T61" i="23"/>
  <c r="T11" i="23"/>
  <c r="T57" i="23"/>
  <c r="T30" i="23"/>
  <c r="T34" i="23"/>
  <c r="T38" i="23"/>
  <c r="T42" i="23"/>
  <c r="T46" i="23"/>
  <c r="M67" i="23"/>
  <c r="T63" i="23"/>
  <c r="T59" i="23"/>
  <c r="T67" i="23"/>
  <c r="T68" i="23"/>
  <c r="T12" i="23"/>
  <c r="T66" i="23"/>
  <c r="T64" i="23"/>
  <c r="M70" i="23"/>
  <c r="T62" i="23"/>
  <c r="T22" i="23"/>
  <c r="T60" i="23"/>
  <c r="T9" i="23"/>
  <c r="M12" i="23"/>
  <c r="M62" i="23"/>
  <c r="T56" i="23"/>
  <c r="T70" i="23"/>
  <c r="M58" i="23"/>
  <c r="M66" i="23"/>
  <c r="M64" i="23"/>
  <c r="M60" i="23"/>
  <c r="M59" i="23"/>
  <c r="T21" i="23"/>
  <c r="M65" i="23"/>
  <c r="M57" i="23"/>
  <c r="T20" i="23"/>
  <c r="M63" i="23"/>
  <c r="M68" i="23"/>
  <c r="M61" i="23"/>
  <c r="M69" i="23"/>
  <c r="T33" i="23"/>
  <c r="T17" i="23"/>
  <c r="T18" i="23"/>
  <c r="T32" i="23"/>
  <c r="M34" i="23"/>
  <c r="T36" i="23"/>
  <c r="M38" i="23"/>
  <c r="T40" i="23"/>
  <c r="M42" i="23"/>
  <c r="T44" i="23"/>
  <c r="M46" i="23"/>
  <c r="T48" i="23"/>
  <c r="T13" i="23"/>
  <c r="M19" i="23"/>
  <c r="T10" i="23"/>
  <c r="T19" i="23"/>
  <c r="M32" i="23"/>
  <c r="M36" i="23"/>
  <c r="M40" i="23"/>
  <c r="M44" i="23"/>
  <c r="M31" i="23"/>
  <c r="M35" i="23"/>
  <c r="T37" i="23"/>
  <c r="M39" i="23"/>
  <c r="M43" i="23"/>
  <c r="T45" i="23"/>
  <c r="M47" i="23"/>
  <c r="T41" i="23"/>
  <c r="M33" i="23"/>
  <c r="M37" i="23"/>
  <c r="T39" i="23"/>
  <c r="M41" i="23"/>
  <c r="T43" i="23"/>
  <c r="M45" i="23"/>
  <c r="T47" i="23"/>
  <c r="T31" i="23"/>
  <c r="T35" i="23"/>
  <c r="M48" i="23"/>
  <c r="M11" i="23"/>
  <c r="T14" i="23"/>
  <c r="M21" i="23"/>
  <c r="T23" i="23"/>
  <c r="M20" i="23"/>
  <c r="T16" i="23"/>
  <c r="M13" i="23"/>
  <c r="T15" i="23"/>
  <c r="M10" i="23"/>
  <c r="M18" i="23"/>
  <c r="M9" i="23"/>
  <c r="M17" i="23"/>
  <c r="M16" i="23"/>
  <c r="M15" i="23"/>
  <c r="M23" i="23"/>
  <c r="M14" i="23"/>
  <c r="M22" i="23"/>
  <c r="S42" i="26" l="1"/>
  <c r="V42" i="26" s="1"/>
  <c r="AW26" i="26"/>
  <c r="AA60" i="26"/>
  <c r="V60" i="26"/>
  <c r="BS95" i="26"/>
  <c r="BS72" i="26"/>
  <c r="V41" i="26"/>
  <c r="M24" i="23"/>
  <c r="T24" i="23"/>
  <c r="T49" i="23"/>
  <c r="M49" i="23"/>
  <c r="M71" i="23"/>
  <c r="AW72" i="26"/>
  <c r="T71" i="23"/>
  <c r="AW95" i="26"/>
  <c r="Z43" i="26"/>
  <c r="AA43" i="26" s="1"/>
  <c r="AA58" i="26" s="1"/>
  <c r="V58" i="26" l="1"/>
  <c r="AA62" i="26"/>
  <c r="AA64" i="26" s="1"/>
  <c r="M76" i="23"/>
  <c r="T76" i="23"/>
  <c r="T74" i="23"/>
  <c r="AA66" i="26" l="1"/>
  <c r="V62" i="26"/>
  <c r="V64" i="26" l="1"/>
  <c r="V66" i="26"/>
</calcChain>
</file>

<file path=xl/sharedStrings.xml><?xml version="1.0" encoding="utf-8"?>
<sst xmlns="http://schemas.openxmlformats.org/spreadsheetml/2006/main" count="1056" uniqueCount="171">
  <si>
    <t>HHD warranties (Mileage)</t>
  </si>
  <si>
    <t>MHD warranties (Mileage)</t>
  </si>
  <si>
    <t>LHD warranties (Mileage)</t>
  </si>
  <si>
    <t>*5 years or mileage: whichever comes first</t>
  </si>
  <si>
    <t>Baseline Warranty Mileage Length*</t>
  </si>
  <si>
    <t>Proposed Warranty Mileage Length*</t>
  </si>
  <si>
    <t>HHD</t>
  </si>
  <si>
    <t>MHD</t>
  </si>
  <si>
    <t>LHD</t>
  </si>
  <si>
    <t>Proposed Minimum Warranty Requirements*</t>
  </si>
  <si>
    <t>Population</t>
  </si>
  <si>
    <t>5 yr mileage</t>
  </si>
  <si>
    <t>Motor Coach</t>
  </si>
  <si>
    <t>T7 Ag</t>
  </si>
  <si>
    <t>T7 CAIRP</t>
  </si>
  <si>
    <t>T7 CAIRP construction</t>
  </si>
  <si>
    <t>T7 other port</t>
  </si>
  <si>
    <t>T7 POAK</t>
  </si>
  <si>
    <t>T7 POLA</t>
  </si>
  <si>
    <t>T7 Public</t>
  </si>
  <si>
    <t>T7 Single</t>
  </si>
  <si>
    <t>T7 single construction</t>
  </si>
  <si>
    <t>T7 SWCV</t>
  </si>
  <si>
    <t>T7 tractor</t>
  </si>
  <si>
    <t>T7 tractor construction</t>
  </si>
  <si>
    <t>T7 utility</t>
  </si>
  <si>
    <t>Population %</t>
  </si>
  <si>
    <t>5 yr odometer mileage</t>
  </si>
  <si>
    <t>Vehicle Subcategory</t>
  </si>
  <si>
    <t>All Other Buses</t>
  </si>
  <si>
    <t>SBUS</t>
  </si>
  <si>
    <t>T6 Ag</t>
  </si>
  <si>
    <t>T6 CAIRP Heavy</t>
  </si>
  <si>
    <t>T6 CAIRP Small</t>
  </si>
  <si>
    <t>T6 Instate Construction Heavy</t>
  </si>
  <si>
    <t>T6 Instate Construction Small</t>
  </si>
  <si>
    <t>T6 Instate Heavy</t>
  </si>
  <si>
    <t>T6 Instate Small</t>
  </si>
  <si>
    <t>T6 Public</t>
  </si>
  <si>
    <t>T6 Utility</t>
  </si>
  <si>
    <t>T7: &gt; 33,000 GVWR (HHD Class 8 vehicles)</t>
  </si>
  <si>
    <t>HHD Warranty Mileage Estimates</t>
  </si>
  <si>
    <t>5 year Mileage Estimates by EMFAC Vehicle Class</t>
  </si>
  <si>
    <t>Current Warranty</t>
  </si>
  <si>
    <t>Total</t>
  </si>
  <si>
    <t>100,000 Mile Warranty Length</t>
  </si>
  <si>
    <t>250,000 Mile Warranty Length</t>
  </si>
  <si>
    <t>500,000 Mile Warranty Length</t>
  </si>
  <si>
    <t>Current Miles Covered</t>
  </si>
  <si>
    <t>Miles Covered Under Proposed Warranty</t>
  </si>
  <si>
    <t>Extra Miles Covered</t>
  </si>
  <si>
    <t>Avg Miles Covered</t>
  </si>
  <si>
    <t>Baseline</t>
  </si>
  <si>
    <t>Proposed Amendments</t>
  </si>
  <si>
    <t>MHD Warranty Mileage Estimates</t>
  </si>
  <si>
    <t>T6: 14,000 GWVR - 33,000 GVWR (MHD and LHD Class 4-7 vehicles)**</t>
  </si>
  <si>
    <t>T7 single construction***</t>
  </si>
  <si>
    <t>T7 tractor****</t>
  </si>
  <si>
    <t>***Split into 100,000 and 250,000 mile warranties to match current warranty lengths</t>
  </si>
  <si>
    <t>****Split into 250,000 and 500,000 mile warranties to match current warranty lengths</t>
  </si>
  <si>
    <t>185,000 Mile Warranty Length</t>
  </si>
  <si>
    <t>T6 Instate Small*****</t>
  </si>
  <si>
    <t>*****Split into 100,000 and 185,000 mile warranties to match current warranty lengths</t>
  </si>
  <si>
    <t>LHD Warranty Mileage Estimates</t>
  </si>
  <si>
    <t>110,000 Mile Warranty Length</t>
  </si>
  <si>
    <t>T6 Instate Small******</t>
  </si>
  <si>
    <t>******Split into 100,000 and 110,000 mile warranties to match current warranty lengths</t>
  </si>
  <si>
    <t>Ratio</t>
  </si>
  <si>
    <t>New Vehicle Purchases</t>
  </si>
  <si>
    <t>Loan Assumptions</t>
  </si>
  <si>
    <t>interest rate</t>
  </si>
  <si>
    <t>yearly multiplier</t>
  </si>
  <si>
    <t>Mileage Ratio between Proposed and Baseline Mileages</t>
  </si>
  <si>
    <t>Class</t>
  </si>
  <si>
    <t>Proposed Minimum Warranty</t>
  </si>
  <si>
    <t>Mileage Ratio</t>
  </si>
  <si>
    <t>Overall Cost to Owner</t>
  </si>
  <si>
    <t>Baseline Warranty Cost</t>
  </si>
  <si>
    <t>Warranty Cost Markup</t>
  </si>
  <si>
    <t>Additional Repair Savings</t>
  </si>
  <si>
    <t>NOx</t>
  </si>
  <si>
    <t>PM</t>
  </si>
  <si>
    <t>Purchase Year</t>
  </si>
  <si>
    <t>Vehicle Purchase Year</t>
  </si>
  <si>
    <t>Year Savings Occurs</t>
  </si>
  <si>
    <t>0% Markup</t>
  </si>
  <si>
    <t>Year</t>
  </si>
  <si>
    <t>0% markup</t>
  </si>
  <si>
    <t>45% Markup</t>
  </si>
  <si>
    <t>45% markup</t>
  </si>
  <si>
    <t>Warranty Cost under Proposal</t>
  </si>
  <si>
    <t>Additional Capital Cost w/ Loan</t>
  </si>
  <si>
    <t>Additional Capital Cost per Year</t>
  </si>
  <si>
    <t>Minimum Estimated Statewide Capital Costs on a Yearly Basis</t>
  </si>
  <si>
    <t>Maximum Estimated Statewide Capital Costs on a Yearly Basis</t>
  </si>
  <si>
    <t>TOTAL</t>
  </si>
  <si>
    <t>Cost Difference + Extra Parts</t>
  </si>
  <si>
    <t>Proposal</t>
  </si>
  <si>
    <t>Minimum</t>
  </si>
  <si>
    <t>Total Statewide Costs</t>
  </si>
  <si>
    <t>Local Costs (8.1% of Statewide HDV Fleet)</t>
  </si>
  <si>
    <t>State Costs (3.1% of Statewide HDV Fleet)</t>
  </si>
  <si>
    <t>Maximum</t>
  </si>
  <si>
    <t>rounded to nearest thousand</t>
  </si>
  <si>
    <t>Total Statewide Repair Cost Savings</t>
  </si>
  <si>
    <t>Local Repair Cost Savings (8.1% of Statewide HDV Fleet)</t>
  </si>
  <si>
    <t>State Repair Cost Savings (3.1% of Statewide HDV Fleet)</t>
  </si>
  <si>
    <t>Rounded</t>
  </si>
  <si>
    <t># of fleets</t>
  </si>
  <si>
    <t>years</t>
  </si>
  <si>
    <t>Min Initial and Annual Ongoing Typical Business Costs</t>
  </si>
  <si>
    <t>Max Initial and Annual Ongoing Typical Business Costs</t>
  </si>
  <si>
    <t>Minimum Net Regulatory Cost Impact</t>
  </si>
  <si>
    <t>Maximum Net Regulatory Cost Impact</t>
  </si>
  <si>
    <t>Minimum Total Statewide Costs</t>
  </si>
  <si>
    <t>Maximum Total Statewide Costs</t>
  </si>
  <si>
    <t>Min Initial and Annual Ongoing Small Business Costs</t>
  </si>
  <si>
    <t>Max Initial and Annual Ongoing Small Business Costs</t>
  </si>
  <si>
    <t>thru 2040</t>
  </si>
  <si>
    <t>Emission Benefits and Cost-Effectiveness</t>
  </si>
  <si>
    <t>NOx (rounded to 2 significant digits)</t>
  </si>
  <si>
    <t>Calendar Year</t>
  </si>
  <si>
    <t>2022 Implementation</t>
  </si>
  <si>
    <t>Net Costs</t>
  </si>
  <si>
    <t>Proposed 350/150/110</t>
  </si>
  <si>
    <t>Total tons/day</t>
  </si>
  <si>
    <t>Min C-E $/lb</t>
  </si>
  <si>
    <t>Max C-E $/lb</t>
  </si>
  <si>
    <t>PM (rounded to 3 significant digits)</t>
  </si>
  <si>
    <t>2022-2040</t>
  </si>
  <si>
    <t>Alternative 1 350/100/100</t>
  </si>
  <si>
    <t>Alternative 2 250/185/110</t>
  </si>
  <si>
    <t>Estimated Total Repair Cost Per Vehicle Under Proposed Warranty - 45% Markup</t>
  </si>
  <si>
    <t>Estimated Total Repair Cost Per Vehicle Under Proposed Warranty - 0% Markup</t>
  </si>
  <si>
    <t>Category</t>
  </si>
  <si>
    <t>Year Savings</t>
  </si>
  <si>
    <t>Occurs</t>
  </si>
  <si>
    <t>YEARLY COSTS - 0% Markup</t>
  </si>
  <si>
    <t>Total Costs</t>
  </si>
  <si>
    <t>Repair Savings</t>
  </si>
  <si>
    <t>YEARLY COSTS - 45% Markup</t>
  </si>
  <si>
    <t>Net Costs Attributed to NOx @ 93.77%</t>
  </si>
  <si>
    <t>Net Costs Attributed to PM @ 6.23%</t>
  </si>
  <si>
    <t>and 43% of vehicles sold are LHD vehicles (class 4/5)</t>
  </si>
  <si>
    <t>**Sales data shows 57% of vehicles sold are MHD vehicles (class 6/7)</t>
  </si>
  <si>
    <t>Capital Costs</t>
  </si>
  <si>
    <t>Min Total</t>
  </si>
  <si>
    <t>Max Total</t>
  </si>
  <si>
    <t>Alternative 1 Minimum Warranty Requirements*</t>
  </si>
  <si>
    <t>Alternative 1 Warranty Mileage Length*</t>
  </si>
  <si>
    <t>Miles Covered Under Alternative 1</t>
  </si>
  <si>
    <t>Alternative 1</t>
  </si>
  <si>
    <t>Mileage Ratio between Alternative 1 and Baseline Mileages</t>
  </si>
  <si>
    <t>Estimated Total Repair Cost Per Vehicle Under Alternative 1 - 0% Markup</t>
  </si>
  <si>
    <t>Estimated Total Repair Cost Per Vehicle Under Alternative 1 - 45% Markup</t>
  </si>
  <si>
    <t>Warranty Cost under Alternative 1</t>
  </si>
  <si>
    <t>Alternative 1 Minimum Warranty</t>
  </si>
  <si>
    <t>Alternative 2 Minimum Warranty Requirements*</t>
  </si>
  <si>
    <t>Alternative 2 Warranty Mileage Length*</t>
  </si>
  <si>
    <t>Alternative 2</t>
  </si>
  <si>
    <t>Miles Covered Under Alternative 2</t>
  </si>
  <si>
    <t>Mileage Ratio between Alternative 2 and Baseline Mileages</t>
  </si>
  <si>
    <t>Estimated Total Repair Cost Per Vehicle Under Alternative 2 - 0% Markup</t>
  </si>
  <si>
    <t>Estimated Total Repair Cost Per Vehicle Under Alternative 2 - 45% Markup</t>
  </si>
  <si>
    <t>Warranty Cost under Alternative 2</t>
  </si>
  <si>
    <t>Alternative 2 Minimum Warranty</t>
  </si>
  <si>
    <t>Typical Business</t>
  </si>
  <si>
    <t>% of Vehicle Population</t>
  </si>
  <si>
    <t>Small Business</t>
  </si>
  <si>
    <t>Baseline Emission-Related Warranty Claim Cost Estimates</t>
  </si>
  <si>
    <t>Indirectly Emission-Related Parts Cost Estimates - Average (Extra Parts)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</si>
</sst>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_(* #,##0.00000_);_(* \(#,##0.0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7" xfId="0" applyBorder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0" fontId="6" fillId="4" borderId="0" xfId="0" applyNumberFormat="1" applyFont="1" applyFill="1" applyBorder="1" applyAlignment="1">
      <alignment horizontal="center"/>
    </xf>
    <xf numFmtId="10" fontId="6" fillId="5" borderId="0" xfId="0" applyNumberFormat="1" applyFont="1" applyFill="1" applyBorder="1" applyAlignment="1">
      <alignment horizontal="center"/>
    </xf>
    <xf numFmtId="10" fontId="6" fillId="6" borderId="0" xfId="0" applyNumberFormat="1" applyFont="1" applyFill="1" applyBorder="1" applyAlignment="1">
      <alignment horizontal="center"/>
    </xf>
    <xf numFmtId="10" fontId="6" fillId="7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/>
    <xf numFmtId="0" fontId="10" fillId="0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6" fillId="7" borderId="0" xfId="0" applyNumberFormat="1" applyFont="1" applyFill="1" applyBorder="1" applyAlignment="1">
      <alignment horizontal="center"/>
    </xf>
    <xf numFmtId="3" fontId="8" fillId="7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3" fontId="6" fillId="8" borderId="0" xfId="0" applyNumberFormat="1" applyFont="1" applyFill="1" applyBorder="1" applyAlignment="1">
      <alignment horizontal="center"/>
    </xf>
    <xf numFmtId="3" fontId="8" fillId="8" borderId="0" xfId="0" applyNumberFormat="1" applyFont="1" applyFill="1" applyBorder="1" applyAlignment="1">
      <alignment horizontal="center"/>
    </xf>
    <xf numFmtId="10" fontId="6" fillId="8" borderId="0" xfId="0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0" fillId="0" borderId="0" xfId="0" applyFont="1"/>
    <xf numFmtId="0" fontId="12" fillId="0" borderId="0" xfId="0" applyFont="1" applyFill="1" applyBorder="1"/>
    <xf numFmtId="0" fontId="2" fillId="3" borderId="0" xfId="0" applyFont="1" applyFill="1" applyBorder="1" applyAlignment="1">
      <alignment horizontal="center"/>
    </xf>
    <xf numFmtId="10" fontId="12" fillId="3" borderId="0" xfId="1" applyNumberFormat="1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12" fillId="0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12" fillId="2" borderId="0" xfId="1" applyNumberFormat="1" applyFont="1" applyFill="1" applyBorder="1" applyAlignment="1">
      <alignment horizontal="center"/>
    </xf>
    <xf numFmtId="3" fontId="12" fillId="2" borderId="0" xfId="1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/>
    </xf>
    <xf numFmtId="10" fontId="12" fillId="9" borderId="0" xfId="1" applyNumberFormat="1" applyFont="1" applyFill="1" applyBorder="1" applyAlignment="1">
      <alignment horizontal="center"/>
    </xf>
    <xf numFmtId="3" fontId="12" fillId="9" borderId="0" xfId="1" applyNumberFormat="1" applyFont="1" applyFill="1" applyBorder="1" applyAlignment="1">
      <alignment horizontal="center"/>
    </xf>
    <xf numFmtId="3" fontId="2" fillId="9" borderId="0" xfId="0" applyNumberFormat="1" applyFont="1" applyFill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2" xfId="0" applyBorder="1"/>
    <xf numFmtId="3" fontId="0" fillId="0" borderId="0" xfId="0" applyNumberFormat="1" applyBorder="1"/>
    <xf numFmtId="0" fontId="0" fillId="0" borderId="14" xfId="0" applyBorder="1"/>
    <xf numFmtId="0" fontId="4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9" fontId="0" fillId="0" borderId="19" xfId="0" applyNumberFormat="1" applyBorder="1"/>
    <xf numFmtId="4" fontId="0" fillId="0" borderId="17" xfId="0" applyNumberFormat="1" applyBorder="1"/>
    <xf numFmtId="0" fontId="2" fillId="0" borderId="18" xfId="0" applyFont="1" applyFill="1" applyBorder="1"/>
    <xf numFmtId="0" fontId="0" fillId="0" borderId="10" xfId="0" applyBorder="1"/>
    <xf numFmtId="0" fontId="0" fillId="0" borderId="11" xfId="0" applyBorder="1"/>
    <xf numFmtId="3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0" fontId="0" fillId="0" borderId="0" xfId="0" applyNumberFormat="1"/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165" fontId="0" fillId="0" borderId="0" xfId="2" applyNumberFormat="1" applyFon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65" fontId="0" fillId="0" borderId="13" xfId="2" applyNumberFormat="1" applyFont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5" fontId="0" fillId="0" borderId="10" xfId="2" applyNumberFormat="1" applyFont="1" applyBorder="1"/>
    <xf numFmtId="165" fontId="0" fillId="0" borderId="0" xfId="2" applyNumberFormat="1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2" applyNumberFormat="1" applyFont="1" applyFill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5" xfId="2" applyNumberFormat="1" applyFont="1" applyBorder="1" applyAlignment="1">
      <alignment horizontal="center"/>
    </xf>
    <xf numFmtId="165" fontId="0" fillId="0" borderId="26" xfId="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28" xfId="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20" xfId="2" applyNumberFormat="1" applyFont="1" applyBorder="1" applyAlignment="1">
      <alignment horizontal="center"/>
    </xf>
    <xf numFmtId="165" fontId="0" fillId="0" borderId="30" xfId="2" applyNumberFormat="1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0" fontId="8" fillId="0" borderId="0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0" fillId="0" borderId="8" xfId="0" applyNumberForma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2" fontId="17" fillId="11" borderId="36" xfId="0" applyNumberFormat="1" applyFont="1" applyFill="1" applyBorder="1" applyAlignment="1">
      <alignment horizontal="center" vertical="center" wrapText="1"/>
    </xf>
    <xf numFmtId="49" fontId="16" fillId="11" borderId="36" xfId="0" applyNumberFormat="1" applyFont="1" applyFill="1" applyBorder="1" applyAlignment="1">
      <alignment horizontal="center" vertical="center" wrapText="1"/>
    </xf>
    <xf numFmtId="49" fontId="16" fillId="11" borderId="37" xfId="0" applyNumberFormat="1" applyFont="1" applyFill="1" applyBorder="1" applyAlignment="1">
      <alignment horizontal="center" vertical="center" wrapText="1"/>
    </xf>
    <xf numFmtId="49" fontId="16" fillId="11" borderId="38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165" fontId="19" fillId="10" borderId="32" xfId="2" applyNumberFormat="1" applyFont="1" applyFill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2" fontId="17" fillId="0" borderId="45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/>
    </xf>
    <xf numFmtId="165" fontId="19" fillId="10" borderId="37" xfId="2" applyNumberFormat="1" applyFont="1" applyFill="1" applyBorder="1" applyAlignment="1">
      <alignment horizontal="center"/>
    </xf>
    <xf numFmtId="2" fontId="15" fillId="0" borderId="0" xfId="0" applyNumberFormat="1" applyFont="1"/>
    <xf numFmtId="2" fontId="17" fillId="0" borderId="48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49" xfId="0" applyNumberFormat="1" applyFont="1" applyBorder="1" applyAlignment="1">
      <alignment horizontal="center" vertical="center"/>
    </xf>
    <xf numFmtId="165" fontId="15" fillId="0" borderId="0" xfId="0" applyNumberFormat="1" applyFont="1"/>
    <xf numFmtId="0" fontId="15" fillId="0" borderId="47" xfId="0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17" fillId="0" borderId="0" xfId="3" applyNumberFormat="1" applyFont="1" applyBorder="1" applyAlignment="1">
      <alignment horizontal="center" vertical="center"/>
    </xf>
    <xf numFmtId="43" fontId="20" fillId="0" borderId="0" xfId="3" applyNumberFormat="1" applyFont="1" applyBorder="1" applyAlignment="1">
      <alignment horizontal="center" vertical="center"/>
    </xf>
    <xf numFmtId="167" fontId="16" fillId="0" borderId="0" xfId="3" applyNumberFormat="1" applyFont="1" applyBorder="1" applyAlignment="1">
      <alignment horizontal="center" vertical="center"/>
    </xf>
    <xf numFmtId="167" fontId="17" fillId="0" borderId="0" xfId="3" applyNumberFormat="1" applyFont="1" applyBorder="1" applyAlignment="1">
      <alignment horizontal="center" vertical="center"/>
    </xf>
    <xf numFmtId="167" fontId="20" fillId="0" borderId="0" xfId="3" applyNumberFormat="1" applyFont="1" applyBorder="1" applyAlignment="1">
      <alignment horizontal="center" vertical="center"/>
    </xf>
    <xf numFmtId="167" fontId="16" fillId="0" borderId="0" xfId="3" applyNumberFormat="1" applyFont="1"/>
    <xf numFmtId="44" fontId="17" fillId="0" borderId="0" xfId="2" applyFont="1" applyBorder="1" applyAlignment="1">
      <alignment horizontal="center" vertical="center"/>
    </xf>
    <xf numFmtId="44" fontId="20" fillId="0" borderId="0" xfId="2" applyFont="1" applyBorder="1" applyAlignment="1">
      <alignment horizontal="center" vertical="center"/>
    </xf>
    <xf numFmtId="164" fontId="17" fillId="0" borderId="40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164" fontId="18" fillId="0" borderId="50" xfId="0" applyNumberFormat="1" applyFont="1" applyBorder="1" applyAlignment="1">
      <alignment horizontal="center" vertical="center"/>
    </xf>
    <xf numFmtId="165" fontId="19" fillId="10" borderId="51" xfId="2" applyNumberFormat="1" applyFont="1" applyFill="1" applyBorder="1" applyAlignment="1">
      <alignment horizontal="center"/>
    </xf>
    <xf numFmtId="165" fontId="19" fillId="10" borderId="41" xfId="2" applyNumberFormat="1" applyFont="1" applyFill="1" applyBorder="1" applyAlignment="1">
      <alignment horizontal="center"/>
    </xf>
    <xf numFmtId="164" fontId="17" fillId="0" borderId="45" xfId="0" applyNumberFormat="1" applyFont="1" applyBorder="1" applyAlignment="1">
      <alignment horizontal="center" vertical="center"/>
    </xf>
    <xf numFmtId="164" fontId="18" fillId="0" borderId="45" xfId="0" applyNumberFormat="1" applyFont="1" applyBorder="1" applyAlignment="1">
      <alignment horizontal="center" vertical="center"/>
    </xf>
    <xf numFmtId="164" fontId="18" fillId="0" borderId="46" xfId="0" applyNumberFormat="1" applyFont="1" applyBorder="1" applyAlignment="1">
      <alignment horizontal="center" vertical="center"/>
    </xf>
    <xf numFmtId="165" fontId="19" fillId="10" borderId="52" xfId="2" applyNumberFormat="1" applyFont="1" applyFill="1" applyBorder="1" applyAlignment="1">
      <alignment horizontal="center" vertical="center" wrapText="1"/>
    </xf>
    <xf numFmtId="165" fontId="19" fillId="10" borderId="38" xfId="2" applyNumberFormat="1" applyFont="1" applyFill="1" applyBorder="1" applyAlignment="1">
      <alignment horizontal="center"/>
    </xf>
    <xf numFmtId="164" fontId="17" fillId="0" borderId="48" xfId="0" applyNumberFormat="1" applyFont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49" xfId="0" applyNumberFormat="1" applyFont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164" fontId="18" fillId="0" borderId="36" xfId="0" applyNumberFormat="1" applyFont="1" applyBorder="1" applyAlignment="1">
      <alignment horizontal="center" vertical="center"/>
    </xf>
    <xf numFmtId="164" fontId="18" fillId="0" borderId="38" xfId="0" applyNumberFormat="1" applyFont="1" applyBorder="1" applyAlignment="1">
      <alignment horizontal="center" vertical="center"/>
    </xf>
    <xf numFmtId="43" fontId="17" fillId="0" borderId="0" xfId="3" applyFont="1" applyAlignment="1">
      <alignment horizontal="center"/>
    </xf>
    <xf numFmtId="43" fontId="20" fillId="0" borderId="0" xfId="3" applyFont="1" applyAlignment="1">
      <alignment horizontal="center"/>
    </xf>
    <xf numFmtId="0" fontId="16" fillId="0" borderId="0" xfId="0" applyFont="1" applyAlignment="1">
      <alignment horizontal="center"/>
    </xf>
    <xf numFmtId="44" fontId="17" fillId="0" borderId="0" xfId="2" applyFont="1"/>
    <xf numFmtId="44" fontId="20" fillId="0" borderId="0" xfId="2" applyFont="1"/>
    <xf numFmtId="165" fontId="19" fillId="10" borderId="34" xfId="2" applyNumberFormat="1" applyFont="1" applyFill="1" applyBorder="1" applyAlignment="1">
      <alignment horizontal="center"/>
    </xf>
    <xf numFmtId="165" fontId="19" fillId="10" borderId="53" xfId="2" applyNumberFormat="1" applyFont="1" applyFill="1" applyBorder="1" applyAlignment="1">
      <alignment horizontal="center" vertical="center" wrapText="1"/>
    </xf>
    <xf numFmtId="2" fontId="18" fillId="0" borderId="50" xfId="0" applyNumberFormat="1" applyFont="1" applyBorder="1" applyAlignment="1">
      <alignment horizontal="center" vertical="center"/>
    </xf>
    <xf numFmtId="2" fontId="16" fillId="0" borderId="0" xfId="0" applyNumberFormat="1" applyFont="1"/>
    <xf numFmtId="168" fontId="16" fillId="0" borderId="0" xfId="3" applyNumberFormat="1" applyFont="1"/>
    <xf numFmtId="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ill="1"/>
    <xf numFmtId="0" fontId="0" fillId="0" borderId="1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6" fontId="0" fillId="0" borderId="0" xfId="0" applyNumberFormat="1" applyBorder="1" applyAlignment="1">
      <alignment vertical="center" wrapText="1"/>
    </xf>
    <xf numFmtId="0" fontId="0" fillId="0" borderId="0" xfId="0" applyBorder="1" applyAlignment="1"/>
    <xf numFmtId="0" fontId="0" fillId="0" borderId="29" xfId="0" applyBorder="1" applyAlignment="1">
      <alignment horizontal="center" vertical="center" wrapText="1"/>
    </xf>
    <xf numFmtId="0" fontId="0" fillId="0" borderId="54" xfId="0" applyBorder="1"/>
    <xf numFmtId="0" fontId="0" fillId="0" borderId="54" xfId="0" applyBorder="1" applyAlignment="1">
      <alignment horizontal="center"/>
    </xf>
    <xf numFmtId="165" fontId="0" fillId="0" borderId="23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0" fillId="0" borderId="13" xfId="2" applyNumberFormat="1" applyFont="1" applyBorder="1" applyAlignment="1">
      <alignment horizontal="center"/>
    </xf>
    <xf numFmtId="1" fontId="0" fillId="0" borderId="15" xfId="2" applyNumberFormat="1" applyFont="1" applyBorder="1" applyAlignment="1">
      <alignment horizontal="center"/>
    </xf>
    <xf numFmtId="1" fontId="0" fillId="0" borderId="16" xfId="2" applyNumberFormat="1" applyFont="1" applyBorder="1" applyAlignment="1">
      <alignment horizontal="center"/>
    </xf>
    <xf numFmtId="1" fontId="0" fillId="0" borderId="11" xfId="2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left"/>
    </xf>
    <xf numFmtId="165" fontId="15" fillId="0" borderId="0" xfId="2" applyNumberFormat="1" applyFont="1"/>
    <xf numFmtId="166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0" applyNumberFormat="1" applyFill="1" applyAlignment="1">
      <alignment horizontal="center"/>
    </xf>
    <xf numFmtId="44" fontId="0" fillId="0" borderId="0" xfId="0" applyNumberFormat="1"/>
    <xf numFmtId="165" fontId="17" fillId="0" borderId="43" xfId="2" applyNumberFormat="1" applyFont="1" applyBorder="1" applyAlignment="1">
      <alignment horizontal="center"/>
    </xf>
    <xf numFmtId="165" fontId="17" fillId="0" borderId="36" xfId="2" applyNumberFormat="1" applyFont="1" applyBorder="1" applyAlignment="1">
      <alignment horizontal="center"/>
    </xf>
    <xf numFmtId="6" fontId="17" fillId="0" borderId="43" xfId="0" applyNumberFormat="1" applyFont="1" applyBorder="1" applyAlignment="1">
      <alignment horizontal="center"/>
    </xf>
    <xf numFmtId="6" fontId="17" fillId="0" borderId="36" xfId="0" applyNumberFormat="1" applyFont="1" applyBorder="1" applyAlignment="1">
      <alignment horizontal="center"/>
    </xf>
    <xf numFmtId="0" fontId="16" fillId="11" borderId="31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2" fontId="16" fillId="11" borderId="32" xfId="0" applyNumberFormat="1" applyFont="1" applyFill="1" applyBorder="1" applyAlignment="1">
      <alignment horizontal="center" vertical="center"/>
    </xf>
    <xf numFmtId="2" fontId="16" fillId="11" borderId="33" xfId="0" applyNumberFormat="1" applyFont="1" applyFill="1" applyBorder="1" applyAlignment="1">
      <alignment horizontal="center" vertical="center"/>
    </xf>
    <xf numFmtId="2" fontId="16" fillId="11" borderId="34" xfId="0" applyNumberFormat="1" applyFont="1" applyFill="1" applyBorder="1" applyAlignment="1">
      <alignment horizontal="center" vertic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S211"/>
  <sheetViews>
    <sheetView tabSelected="1" zoomScale="60" zoomScaleNormal="60" zoomScaleSheetLayoutView="64" workbookViewId="0">
      <selection activeCell="D2" sqref="D2"/>
    </sheetView>
  </sheetViews>
  <sheetFormatPr defaultRowHeight="14.4" x14ac:dyDescent="0.3"/>
  <cols>
    <col min="2" max="2" width="29" customWidth="1"/>
    <col min="3" max="3" width="27.5546875" bestFit="1" customWidth="1"/>
    <col min="4" max="4" width="28.5546875" customWidth="1"/>
    <col min="5" max="5" width="31.109375" customWidth="1"/>
    <col min="6" max="6" width="34.33203125" customWidth="1"/>
    <col min="7" max="7" width="38" customWidth="1"/>
    <col min="8" max="8" width="26" customWidth="1"/>
    <col min="9" max="9" width="22.109375" customWidth="1"/>
    <col min="10" max="11" width="10.6640625" customWidth="1"/>
    <col min="12" max="29" width="15.6640625" customWidth="1"/>
    <col min="30" max="48" width="9.77734375" customWidth="1"/>
    <col min="49" max="49" width="11.77734375" customWidth="1"/>
    <col min="50" max="51" width="15.6640625" customWidth="1"/>
    <col min="52" max="70" width="10.77734375" customWidth="1"/>
    <col min="71" max="71" width="11.77734375" customWidth="1"/>
    <col min="72" max="72" width="11.5546875" customWidth="1"/>
    <col min="73" max="73" width="11.44140625" customWidth="1"/>
    <col min="74" max="74" width="12.109375" customWidth="1"/>
    <col min="75" max="75" width="9.6640625" customWidth="1"/>
    <col min="76" max="76" width="10.88671875" customWidth="1"/>
    <col min="77" max="77" width="18" customWidth="1"/>
  </cols>
  <sheetData>
    <row r="2" spans="2:70" x14ac:dyDescent="0.3">
      <c r="B2" s="1" t="s">
        <v>9</v>
      </c>
    </row>
    <row r="3" spans="2:70" x14ac:dyDescent="0.3">
      <c r="B3" s="47" t="s">
        <v>6</v>
      </c>
      <c r="C3" s="165">
        <v>350000</v>
      </c>
      <c r="AC3" t="s">
        <v>137</v>
      </c>
      <c r="AY3" t="s">
        <v>140</v>
      </c>
    </row>
    <row r="4" spans="2:70" x14ac:dyDescent="0.3">
      <c r="B4" s="156" t="s">
        <v>7</v>
      </c>
      <c r="C4" s="166">
        <v>150000</v>
      </c>
      <c r="AC4" s="129"/>
      <c r="AT4" s="116"/>
      <c r="AY4" s="109"/>
    </row>
    <row r="5" spans="2:70" ht="15" thickBot="1" x14ac:dyDescent="0.35">
      <c r="B5" s="48" t="s">
        <v>8</v>
      </c>
      <c r="C5" s="164">
        <v>110000</v>
      </c>
      <c r="L5" t="s">
        <v>68</v>
      </c>
      <c r="Q5" t="s">
        <v>85</v>
      </c>
      <c r="W5" t="s">
        <v>88</v>
      </c>
      <c r="AC5" s="242" t="s">
        <v>6</v>
      </c>
      <c r="AY5" s="242" t="s">
        <v>6</v>
      </c>
    </row>
    <row r="6" spans="2:70" ht="15" thickTop="1" x14ac:dyDescent="0.3">
      <c r="B6" s="8" t="s">
        <v>3</v>
      </c>
      <c r="L6" s="82" t="s">
        <v>82</v>
      </c>
      <c r="M6" s="83" t="s">
        <v>6</v>
      </c>
      <c r="N6" s="83" t="s">
        <v>7</v>
      </c>
      <c r="O6" s="84" t="s">
        <v>8</v>
      </c>
      <c r="Q6" s="82" t="s">
        <v>82</v>
      </c>
      <c r="R6" s="83" t="s">
        <v>6</v>
      </c>
      <c r="S6" s="83" t="s">
        <v>7</v>
      </c>
      <c r="T6" s="83" t="s">
        <v>8</v>
      </c>
      <c r="U6" s="74" t="s">
        <v>44</v>
      </c>
      <c r="W6" s="82" t="s">
        <v>82</v>
      </c>
      <c r="X6" s="83" t="s">
        <v>6</v>
      </c>
      <c r="Y6" s="83" t="s">
        <v>7</v>
      </c>
      <c r="Z6" s="83" t="s">
        <v>8</v>
      </c>
      <c r="AA6" s="74" t="s">
        <v>44</v>
      </c>
      <c r="AC6" s="45" t="s">
        <v>82</v>
      </c>
      <c r="AD6">
        <v>2022</v>
      </c>
      <c r="AE6">
        <f>AD6+1</f>
        <v>2023</v>
      </c>
      <c r="AF6">
        <f t="shared" ref="AF6:AV6" si="0">AE6+1</f>
        <v>2024</v>
      </c>
      <c r="AG6">
        <f t="shared" si="0"/>
        <v>2025</v>
      </c>
      <c r="AH6">
        <f t="shared" si="0"/>
        <v>2026</v>
      </c>
      <c r="AI6">
        <f t="shared" si="0"/>
        <v>2027</v>
      </c>
      <c r="AJ6">
        <f t="shared" si="0"/>
        <v>2028</v>
      </c>
      <c r="AK6">
        <f t="shared" si="0"/>
        <v>2029</v>
      </c>
      <c r="AL6">
        <f t="shared" si="0"/>
        <v>2030</v>
      </c>
      <c r="AM6">
        <f>AL6+1</f>
        <v>2031</v>
      </c>
      <c r="AN6">
        <f t="shared" si="0"/>
        <v>2032</v>
      </c>
      <c r="AO6">
        <f t="shared" si="0"/>
        <v>2033</v>
      </c>
      <c r="AP6">
        <f t="shared" si="0"/>
        <v>2034</v>
      </c>
      <c r="AQ6">
        <f>AP6+1</f>
        <v>2035</v>
      </c>
      <c r="AR6">
        <f t="shared" si="0"/>
        <v>2036</v>
      </c>
      <c r="AS6">
        <f t="shared" si="0"/>
        <v>2037</v>
      </c>
      <c r="AT6">
        <f t="shared" si="0"/>
        <v>2038</v>
      </c>
      <c r="AU6">
        <f>AT6+1</f>
        <v>2039</v>
      </c>
      <c r="AV6">
        <f t="shared" si="0"/>
        <v>2040</v>
      </c>
      <c r="AY6" s="45" t="s">
        <v>82</v>
      </c>
      <c r="AZ6">
        <v>2022</v>
      </c>
      <c r="BA6">
        <f>AZ6+1</f>
        <v>2023</v>
      </c>
      <c r="BB6">
        <f t="shared" ref="BB6:BH6" si="1">BA6+1</f>
        <v>2024</v>
      </c>
      <c r="BC6">
        <f t="shared" si="1"/>
        <v>2025</v>
      </c>
      <c r="BD6">
        <f t="shared" si="1"/>
        <v>2026</v>
      </c>
      <c r="BE6">
        <f t="shared" si="1"/>
        <v>2027</v>
      </c>
      <c r="BF6">
        <f t="shared" si="1"/>
        <v>2028</v>
      </c>
      <c r="BG6">
        <f t="shared" si="1"/>
        <v>2029</v>
      </c>
      <c r="BH6">
        <f t="shared" si="1"/>
        <v>2030</v>
      </c>
      <c r="BI6">
        <f>BH6+1</f>
        <v>2031</v>
      </c>
      <c r="BJ6">
        <f t="shared" ref="BJ6:BL6" si="2">BI6+1</f>
        <v>2032</v>
      </c>
      <c r="BK6">
        <f t="shared" si="2"/>
        <v>2033</v>
      </c>
      <c r="BL6">
        <f t="shared" si="2"/>
        <v>2034</v>
      </c>
      <c r="BM6">
        <f>BL6+1</f>
        <v>2035</v>
      </c>
      <c r="BN6">
        <f t="shared" ref="BN6:BP6" si="3">BM6+1</f>
        <v>2036</v>
      </c>
      <c r="BO6">
        <f t="shared" si="3"/>
        <v>2037</v>
      </c>
      <c r="BP6">
        <f t="shared" si="3"/>
        <v>2038</v>
      </c>
      <c r="BQ6">
        <f>BP6+1</f>
        <v>2039</v>
      </c>
      <c r="BR6">
        <f t="shared" ref="BR6" si="4">BQ6+1</f>
        <v>2040</v>
      </c>
    </row>
    <row r="7" spans="2:70" x14ac:dyDescent="0.3">
      <c r="L7" s="108">
        <v>2022</v>
      </c>
      <c r="M7" s="86">
        <v>6050</v>
      </c>
      <c r="N7" s="86">
        <v>6802</v>
      </c>
      <c r="O7" s="101">
        <v>6032</v>
      </c>
      <c r="Q7" s="100">
        <v>2022</v>
      </c>
      <c r="R7" s="111">
        <f t="shared" ref="R7:R25" si="5">M7*$M$30</f>
        <v>1724250</v>
      </c>
      <c r="S7" s="111">
        <f t="shared" ref="S7:S25" si="6">N7*$M$31</f>
        <v>3530238</v>
      </c>
      <c r="T7" s="111">
        <f t="shared" ref="T7:T25" si="7">O7*$M$32</f>
        <v>1073696</v>
      </c>
      <c r="U7" s="113">
        <f>SUM(R7:T7)</f>
        <v>6328184</v>
      </c>
      <c r="W7" s="100">
        <v>2022</v>
      </c>
      <c r="X7" s="111">
        <f>M7*N30</f>
        <v>2498650</v>
      </c>
      <c r="Y7" s="111">
        <f>N7*N31</f>
        <v>5115104</v>
      </c>
      <c r="Z7" s="111">
        <f>O7*N32</f>
        <v>1556256</v>
      </c>
      <c r="AA7" s="113">
        <f>SUM(X7:Z7)</f>
        <v>9170010</v>
      </c>
      <c r="AC7" s="45">
        <f t="shared" ref="AC7:AC24" si="8">Q7</f>
        <v>2022</v>
      </c>
      <c r="AD7" s="23">
        <f>R7/5</f>
        <v>344850</v>
      </c>
      <c r="AE7" s="23">
        <f>AD7</f>
        <v>344850</v>
      </c>
      <c r="AF7" s="23">
        <f t="shared" ref="AF7:AU22" si="9">AE7</f>
        <v>344850</v>
      </c>
      <c r="AG7" s="23">
        <f t="shared" si="9"/>
        <v>344850</v>
      </c>
      <c r="AH7" s="23">
        <f t="shared" si="9"/>
        <v>344850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Y7" s="45">
        <v>2022</v>
      </c>
      <c r="AZ7" s="23">
        <f>X7/5</f>
        <v>499730</v>
      </c>
      <c r="BA7" s="23">
        <f>AZ7</f>
        <v>499730</v>
      </c>
      <c r="BB7" s="23">
        <f t="shared" ref="BB7:BQ22" si="10">BA7</f>
        <v>499730</v>
      </c>
      <c r="BC7" s="23">
        <f t="shared" si="10"/>
        <v>499730</v>
      </c>
      <c r="BD7" s="23">
        <f t="shared" si="10"/>
        <v>499730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2:70" x14ac:dyDescent="0.3">
      <c r="B8" s="1" t="s">
        <v>4</v>
      </c>
      <c r="G8" s="10"/>
      <c r="L8" s="85">
        <v>2023</v>
      </c>
      <c r="M8" s="86">
        <v>6686</v>
      </c>
      <c r="N8" s="86">
        <v>6917</v>
      </c>
      <c r="O8" s="101">
        <v>6134</v>
      </c>
      <c r="Q8" s="100">
        <v>2023</v>
      </c>
      <c r="R8" s="111">
        <f t="shared" si="5"/>
        <v>1905510</v>
      </c>
      <c r="S8" s="111">
        <f t="shared" si="6"/>
        <v>3589923</v>
      </c>
      <c r="T8" s="111">
        <f t="shared" si="7"/>
        <v>1091852</v>
      </c>
      <c r="U8" s="113">
        <f t="shared" ref="U8:U25" si="11">SUM(R8:T8)</f>
        <v>6587285</v>
      </c>
      <c r="W8" s="100">
        <v>2023</v>
      </c>
      <c r="X8" s="111">
        <f>M8*N30</f>
        <v>2761318</v>
      </c>
      <c r="Y8" s="111">
        <f>N8*N31</f>
        <v>5201584</v>
      </c>
      <c r="Z8" s="111">
        <f>O8*N32</f>
        <v>1582572</v>
      </c>
      <c r="AA8" s="113">
        <f t="shared" ref="AA8:AA25" si="12">SUM(X8:Z8)</f>
        <v>9545474</v>
      </c>
      <c r="AC8" s="45">
        <f t="shared" si="8"/>
        <v>2023</v>
      </c>
      <c r="AD8" s="23"/>
      <c r="AE8" s="23">
        <f>R8/5</f>
        <v>381102</v>
      </c>
      <c r="AF8" s="23">
        <f>AE8</f>
        <v>381102</v>
      </c>
      <c r="AG8" s="23">
        <f t="shared" si="9"/>
        <v>381102</v>
      </c>
      <c r="AH8" s="23">
        <f t="shared" si="9"/>
        <v>381102</v>
      </c>
      <c r="AI8" s="23">
        <f t="shared" si="9"/>
        <v>381102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Y8" s="45">
        <v>2023</v>
      </c>
      <c r="AZ8" s="23"/>
      <c r="BA8" s="23">
        <f>X8/5</f>
        <v>552263.6</v>
      </c>
      <c r="BB8" s="23">
        <f>BA8</f>
        <v>552263.6</v>
      </c>
      <c r="BC8" s="23">
        <f t="shared" si="10"/>
        <v>552263.6</v>
      </c>
      <c r="BD8" s="23">
        <f t="shared" si="10"/>
        <v>552263.6</v>
      </c>
      <c r="BE8" s="23">
        <f t="shared" si="10"/>
        <v>552263.6</v>
      </c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2:70" x14ac:dyDescent="0.3">
      <c r="B9" s="2" t="s">
        <v>0</v>
      </c>
      <c r="C9" s="3"/>
      <c r="D9" s="3"/>
      <c r="E9" s="4" t="s">
        <v>1</v>
      </c>
      <c r="F9" s="3"/>
      <c r="H9" s="4" t="s">
        <v>2</v>
      </c>
      <c r="I9" s="9"/>
      <c r="J9" s="5"/>
      <c r="L9" s="85">
        <v>2024</v>
      </c>
      <c r="M9" s="86">
        <v>6217</v>
      </c>
      <c r="N9" s="86">
        <v>7157</v>
      </c>
      <c r="O9" s="101">
        <v>6347</v>
      </c>
      <c r="Q9" s="100">
        <v>2024</v>
      </c>
      <c r="R9" s="111">
        <f t="shared" si="5"/>
        <v>1771845</v>
      </c>
      <c r="S9" s="111">
        <f t="shared" si="6"/>
        <v>3714483</v>
      </c>
      <c r="T9" s="111">
        <f t="shared" si="7"/>
        <v>1129766</v>
      </c>
      <c r="U9" s="113">
        <f t="shared" si="11"/>
        <v>6616094</v>
      </c>
      <c r="W9" s="100">
        <v>2024</v>
      </c>
      <c r="X9" s="111">
        <f>M9*N30</f>
        <v>2567621</v>
      </c>
      <c r="Y9" s="111">
        <f>N9*N31</f>
        <v>5382064</v>
      </c>
      <c r="Z9" s="111">
        <f>O9*N32</f>
        <v>1637526</v>
      </c>
      <c r="AA9" s="113">
        <f t="shared" si="12"/>
        <v>9587211</v>
      </c>
      <c r="AC9" s="45">
        <f t="shared" si="8"/>
        <v>2024</v>
      </c>
      <c r="AD9" s="23"/>
      <c r="AE9" s="23"/>
      <c r="AF9" s="23">
        <f>R9/5</f>
        <v>354369</v>
      </c>
      <c r="AG9" s="23">
        <f>AF9</f>
        <v>354369</v>
      </c>
      <c r="AH9" s="23">
        <f t="shared" si="9"/>
        <v>354369</v>
      </c>
      <c r="AI9" s="23">
        <f t="shared" si="9"/>
        <v>354369</v>
      </c>
      <c r="AJ9" s="23">
        <f t="shared" si="9"/>
        <v>354369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Y9" s="45">
        <v>2024</v>
      </c>
      <c r="AZ9" s="23"/>
      <c r="BA9" s="23"/>
      <c r="BB9" s="23">
        <f>X9/5</f>
        <v>513524.2</v>
      </c>
      <c r="BC9" s="23">
        <f>BB9</f>
        <v>513524.2</v>
      </c>
      <c r="BD9" s="23">
        <f t="shared" si="10"/>
        <v>513524.2</v>
      </c>
      <c r="BE9" s="23">
        <f t="shared" si="10"/>
        <v>513524.2</v>
      </c>
      <c r="BF9" s="23">
        <f t="shared" si="10"/>
        <v>513524.2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2:70" x14ac:dyDescent="0.3">
      <c r="B10" s="156">
        <v>435000</v>
      </c>
      <c r="C10" s="157">
        <v>0.4</v>
      </c>
      <c r="D10" s="135"/>
      <c r="E10" s="158">
        <v>185000</v>
      </c>
      <c r="F10" s="159">
        <v>0.4</v>
      </c>
      <c r="G10" s="45"/>
      <c r="H10" s="158">
        <v>110000</v>
      </c>
      <c r="I10" s="160">
        <v>0.4</v>
      </c>
      <c r="J10" s="5"/>
      <c r="K10" s="7"/>
      <c r="L10" s="85">
        <v>2025</v>
      </c>
      <c r="M10" s="86">
        <v>6359</v>
      </c>
      <c r="N10" s="86">
        <v>7474</v>
      </c>
      <c r="O10" s="101">
        <v>6628</v>
      </c>
      <c r="Q10" s="100">
        <v>2025</v>
      </c>
      <c r="R10" s="111">
        <f t="shared" si="5"/>
        <v>1812315</v>
      </c>
      <c r="S10" s="111">
        <f t="shared" si="6"/>
        <v>3879006</v>
      </c>
      <c r="T10" s="111">
        <f t="shared" si="7"/>
        <v>1179784</v>
      </c>
      <c r="U10" s="113">
        <f t="shared" si="11"/>
        <v>6871105</v>
      </c>
      <c r="W10" s="100">
        <v>2025</v>
      </c>
      <c r="X10" s="111">
        <f>M10*N30</f>
        <v>2626267</v>
      </c>
      <c r="Y10" s="111">
        <f>N10*N31</f>
        <v>5620448</v>
      </c>
      <c r="Z10" s="111">
        <f>O10*N32</f>
        <v>1710024</v>
      </c>
      <c r="AA10" s="113">
        <f t="shared" si="12"/>
        <v>9956739</v>
      </c>
      <c r="AC10" s="45">
        <f t="shared" si="8"/>
        <v>2025</v>
      </c>
      <c r="AD10" s="23"/>
      <c r="AE10" s="23"/>
      <c r="AF10" s="23"/>
      <c r="AG10" s="23">
        <f>R10/5</f>
        <v>362463</v>
      </c>
      <c r="AH10" s="23">
        <f>AG10</f>
        <v>362463</v>
      </c>
      <c r="AI10" s="23">
        <f t="shared" si="9"/>
        <v>362463</v>
      </c>
      <c r="AJ10" s="23">
        <f t="shared" si="9"/>
        <v>362463</v>
      </c>
      <c r="AK10" s="23">
        <f t="shared" si="9"/>
        <v>362463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Y10" s="45">
        <v>2025</v>
      </c>
      <c r="AZ10" s="23"/>
      <c r="BA10" s="23"/>
      <c r="BB10" s="23"/>
      <c r="BC10" s="23">
        <f>X10/5</f>
        <v>525253.4</v>
      </c>
      <c r="BD10" s="23">
        <f>BC10</f>
        <v>525253.4</v>
      </c>
      <c r="BE10" s="23">
        <f t="shared" si="10"/>
        <v>525253.4</v>
      </c>
      <c r="BF10" s="23">
        <f t="shared" si="10"/>
        <v>525253.4</v>
      </c>
      <c r="BG10" s="23">
        <f t="shared" si="10"/>
        <v>525253.4</v>
      </c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2:70" x14ac:dyDescent="0.3">
      <c r="B11" s="156">
        <v>250000</v>
      </c>
      <c r="C11" s="157">
        <v>0.45</v>
      </c>
      <c r="D11" s="135"/>
      <c r="E11" s="158">
        <v>100000</v>
      </c>
      <c r="F11" s="159">
        <v>0.6</v>
      </c>
      <c r="G11" s="45"/>
      <c r="H11" s="158">
        <v>100000</v>
      </c>
      <c r="I11" s="160">
        <v>0.6</v>
      </c>
      <c r="J11" s="5"/>
      <c r="K11" s="7"/>
      <c r="L11" s="85">
        <v>2026</v>
      </c>
      <c r="M11" s="86">
        <v>6596</v>
      </c>
      <c r="N11" s="86">
        <v>7511</v>
      </c>
      <c r="O11" s="101">
        <v>6661</v>
      </c>
      <c r="Q11" s="100">
        <v>2026</v>
      </c>
      <c r="R11" s="111">
        <f t="shared" si="5"/>
        <v>1879860</v>
      </c>
      <c r="S11" s="111">
        <f t="shared" si="6"/>
        <v>3898209</v>
      </c>
      <c r="T11" s="111">
        <f t="shared" si="7"/>
        <v>1185658</v>
      </c>
      <c r="U11" s="113">
        <f t="shared" si="11"/>
        <v>6963727</v>
      </c>
      <c r="W11" s="100">
        <v>2026</v>
      </c>
      <c r="X11" s="111">
        <f>M11*N30</f>
        <v>2724148</v>
      </c>
      <c r="Y11" s="111">
        <f>N11*N31</f>
        <v>5648272</v>
      </c>
      <c r="Z11" s="111">
        <f>O11*N32</f>
        <v>1718538</v>
      </c>
      <c r="AA11" s="113">
        <f t="shared" si="12"/>
        <v>10090958</v>
      </c>
      <c r="AC11" s="45">
        <f t="shared" si="8"/>
        <v>2026</v>
      </c>
      <c r="AD11" s="23"/>
      <c r="AE11" s="23"/>
      <c r="AF11" s="23"/>
      <c r="AG11" s="23"/>
      <c r="AH11" s="23">
        <f>R11/5</f>
        <v>375972</v>
      </c>
      <c r="AI11" s="23">
        <f>AH11</f>
        <v>375972</v>
      </c>
      <c r="AJ11" s="23">
        <f t="shared" si="9"/>
        <v>375972</v>
      </c>
      <c r="AK11" s="23">
        <f t="shared" si="9"/>
        <v>375972</v>
      </c>
      <c r="AL11" s="23">
        <f t="shared" si="9"/>
        <v>375972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Y11" s="45">
        <v>2026</v>
      </c>
      <c r="AZ11" s="23"/>
      <c r="BA11" s="23"/>
      <c r="BB11" s="23"/>
      <c r="BC11" s="23"/>
      <c r="BD11" s="23">
        <f>X11/5</f>
        <v>544829.6</v>
      </c>
      <c r="BE11" s="23">
        <f>BD11</f>
        <v>544829.6</v>
      </c>
      <c r="BF11" s="23">
        <f t="shared" si="10"/>
        <v>544829.6</v>
      </c>
      <c r="BG11" s="23">
        <f t="shared" si="10"/>
        <v>544829.6</v>
      </c>
      <c r="BH11" s="23">
        <f t="shared" si="10"/>
        <v>544829.6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2:70" x14ac:dyDescent="0.3">
      <c r="B12" s="48">
        <v>100000</v>
      </c>
      <c r="C12" s="162">
        <v>0.15</v>
      </c>
      <c r="D12" s="163"/>
      <c r="E12" s="163"/>
      <c r="F12" s="163"/>
      <c r="G12" s="163"/>
      <c r="H12" s="163"/>
      <c r="I12" s="164"/>
      <c r="J12" s="5"/>
      <c r="L12" s="85">
        <v>2027</v>
      </c>
      <c r="M12" s="86">
        <v>6722</v>
      </c>
      <c r="N12" s="86">
        <v>7723</v>
      </c>
      <c r="O12" s="101">
        <v>6849</v>
      </c>
      <c r="Q12" s="100">
        <v>2027</v>
      </c>
      <c r="R12" s="111">
        <f t="shared" si="5"/>
        <v>1915770</v>
      </c>
      <c r="S12" s="111">
        <f t="shared" si="6"/>
        <v>4008237</v>
      </c>
      <c r="T12" s="111">
        <f t="shared" si="7"/>
        <v>1219122</v>
      </c>
      <c r="U12" s="113">
        <f t="shared" si="11"/>
        <v>7143129</v>
      </c>
      <c r="W12" s="100">
        <v>2027</v>
      </c>
      <c r="X12" s="111">
        <f>M12*N30</f>
        <v>2776186</v>
      </c>
      <c r="Y12" s="111">
        <f>N12*N31</f>
        <v>5807696</v>
      </c>
      <c r="Z12" s="111">
        <f>O12*N32</f>
        <v>1767042</v>
      </c>
      <c r="AA12" s="113">
        <f t="shared" si="12"/>
        <v>10350924</v>
      </c>
      <c r="AC12" s="45">
        <f t="shared" si="8"/>
        <v>2027</v>
      </c>
      <c r="AD12" s="23"/>
      <c r="AE12" s="23"/>
      <c r="AF12" s="23"/>
      <c r="AG12" s="23"/>
      <c r="AH12" s="23"/>
      <c r="AI12" s="23">
        <f>R12/5</f>
        <v>383154</v>
      </c>
      <c r="AJ12" s="23">
        <f>AI12</f>
        <v>383154</v>
      </c>
      <c r="AK12" s="23">
        <f t="shared" si="9"/>
        <v>383154</v>
      </c>
      <c r="AL12" s="23">
        <f t="shared" si="9"/>
        <v>383154</v>
      </c>
      <c r="AM12" s="23">
        <f>AL12</f>
        <v>383154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Y12" s="45">
        <v>2027</v>
      </c>
      <c r="AZ12" s="23"/>
      <c r="BA12" s="23"/>
      <c r="BB12" s="23"/>
      <c r="BC12" s="23"/>
      <c r="BD12" s="23"/>
      <c r="BE12" s="23">
        <f>X12/5</f>
        <v>555237.19999999995</v>
      </c>
      <c r="BF12" s="23">
        <f>BE12</f>
        <v>555237.19999999995</v>
      </c>
      <c r="BG12" s="23">
        <f t="shared" si="10"/>
        <v>555237.19999999995</v>
      </c>
      <c r="BH12" s="23">
        <f t="shared" si="10"/>
        <v>555237.19999999995</v>
      </c>
      <c r="BI12" s="23">
        <f t="shared" si="10"/>
        <v>555237.19999999995</v>
      </c>
      <c r="BJ12" s="23"/>
      <c r="BK12" s="23"/>
      <c r="BL12" s="23"/>
      <c r="BM12" s="23"/>
      <c r="BN12" s="23"/>
      <c r="BO12" s="23"/>
      <c r="BP12" s="23"/>
      <c r="BQ12" s="23"/>
      <c r="BR12" s="23"/>
    </row>
    <row r="13" spans="2:70" x14ac:dyDescent="0.3">
      <c r="B13" t="s">
        <v>3</v>
      </c>
      <c r="L13" s="85">
        <v>2028</v>
      </c>
      <c r="M13" s="86">
        <v>6859</v>
      </c>
      <c r="N13" s="86">
        <v>7771</v>
      </c>
      <c r="O13" s="101">
        <v>6892</v>
      </c>
      <c r="Q13" s="100">
        <v>2028</v>
      </c>
      <c r="R13" s="111">
        <f t="shared" si="5"/>
        <v>1954815</v>
      </c>
      <c r="S13" s="111">
        <f t="shared" si="6"/>
        <v>4033149</v>
      </c>
      <c r="T13" s="111">
        <f t="shared" si="7"/>
        <v>1226776</v>
      </c>
      <c r="U13" s="113">
        <f t="shared" si="11"/>
        <v>7214740</v>
      </c>
      <c r="W13" s="100">
        <v>2028</v>
      </c>
      <c r="X13" s="111">
        <f>M13*N30</f>
        <v>2832767</v>
      </c>
      <c r="Y13" s="111">
        <f>N13*N31</f>
        <v>5843792</v>
      </c>
      <c r="Z13" s="111">
        <f>O13*N32</f>
        <v>1778136</v>
      </c>
      <c r="AA13" s="113">
        <f t="shared" si="12"/>
        <v>10454695</v>
      </c>
      <c r="AC13" s="45">
        <f t="shared" si="8"/>
        <v>2028</v>
      </c>
      <c r="AD13" s="23"/>
      <c r="AE13" s="23"/>
      <c r="AF13" s="23"/>
      <c r="AG13" s="23"/>
      <c r="AH13" s="23"/>
      <c r="AI13" s="23"/>
      <c r="AJ13" s="23">
        <f>R13/5</f>
        <v>390963</v>
      </c>
      <c r="AK13" s="23">
        <f>AJ13</f>
        <v>390963</v>
      </c>
      <c r="AL13" s="23">
        <f t="shared" si="9"/>
        <v>390963</v>
      </c>
      <c r="AM13" s="23">
        <f>AL13</f>
        <v>390963</v>
      </c>
      <c r="AN13" s="23">
        <f t="shared" si="9"/>
        <v>390963</v>
      </c>
      <c r="AO13" s="23"/>
      <c r="AP13" s="23"/>
      <c r="AQ13" s="23"/>
      <c r="AR13" s="23"/>
      <c r="AS13" s="23"/>
      <c r="AT13" s="23"/>
      <c r="AU13" s="23"/>
      <c r="AV13" s="23"/>
      <c r="AW13" s="23"/>
      <c r="AY13" s="45">
        <v>2028</v>
      </c>
      <c r="AZ13" s="23"/>
      <c r="BA13" s="23"/>
      <c r="BB13" s="23"/>
      <c r="BC13" s="23"/>
      <c r="BD13" s="23"/>
      <c r="BE13" s="23"/>
      <c r="BF13" s="23">
        <f>X13/5</f>
        <v>566553.4</v>
      </c>
      <c r="BG13" s="23">
        <f>BF13</f>
        <v>566553.4</v>
      </c>
      <c r="BH13" s="23">
        <f t="shared" si="10"/>
        <v>566553.4</v>
      </c>
      <c r="BI13" s="23">
        <f t="shared" si="10"/>
        <v>566553.4</v>
      </c>
      <c r="BJ13" s="23">
        <f t="shared" si="10"/>
        <v>566553.4</v>
      </c>
      <c r="BK13" s="23"/>
      <c r="BL13" s="23"/>
      <c r="BM13" s="23"/>
      <c r="BN13" s="23"/>
      <c r="BO13" s="23"/>
      <c r="BP13" s="23"/>
      <c r="BQ13" s="23"/>
      <c r="BR13" s="23"/>
    </row>
    <row r="14" spans="2:70" x14ac:dyDescent="0.3">
      <c r="L14" s="85">
        <v>2029</v>
      </c>
      <c r="M14" s="86">
        <v>7001</v>
      </c>
      <c r="N14" s="86">
        <v>7925</v>
      </c>
      <c r="O14" s="101">
        <v>7028</v>
      </c>
      <c r="Q14" s="100">
        <v>2029</v>
      </c>
      <c r="R14" s="111">
        <f t="shared" si="5"/>
        <v>1995285</v>
      </c>
      <c r="S14" s="111">
        <f t="shared" si="6"/>
        <v>4113075</v>
      </c>
      <c r="T14" s="111">
        <f t="shared" si="7"/>
        <v>1250984</v>
      </c>
      <c r="U14" s="113">
        <f t="shared" si="11"/>
        <v>7359344</v>
      </c>
      <c r="W14" s="100">
        <v>2029</v>
      </c>
      <c r="X14" s="111">
        <f>M14*N30</f>
        <v>2891413</v>
      </c>
      <c r="Y14" s="111">
        <f>N14*N31</f>
        <v>5959600</v>
      </c>
      <c r="Z14" s="111">
        <f>O14*N32</f>
        <v>1813224</v>
      </c>
      <c r="AA14" s="113">
        <f t="shared" si="12"/>
        <v>10664237</v>
      </c>
      <c r="AC14" s="45">
        <f t="shared" si="8"/>
        <v>2029</v>
      </c>
      <c r="AD14" s="23"/>
      <c r="AE14" s="23"/>
      <c r="AF14" s="23"/>
      <c r="AG14" s="23"/>
      <c r="AH14" s="23"/>
      <c r="AI14" s="23"/>
      <c r="AJ14" s="23"/>
      <c r="AK14" s="23">
        <f>R14/5</f>
        <v>399057</v>
      </c>
      <c r="AL14" s="23">
        <f>AK14</f>
        <v>399057</v>
      </c>
      <c r="AM14" s="23">
        <f>AL14</f>
        <v>399057</v>
      </c>
      <c r="AN14" s="23">
        <f t="shared" si="9"/>
        <v>399057</v>
      </c>
      <c r="AO14" s="23">
        <f t="shared" si="9"/>
        <v>399057</v>
      </c>
      <c r="AP14" s="23"/>
      <c r="AQ14" s="23"/>
      <c r="AR14" s="23"/>
      <c r="AS14" s="23"/>
      <c r="AT14" s="23"/>
      <c r="AU14" s="23"/>
      <c r="AV14" s="23"/>
      <c r="AW14" s="23"/>
      <c r="AY14" s="45">
        <v>2029</v>
      </c>
      <c r="AZ14" s="23"/>
      <c r="BA14" s="23"/>
      <c r="BB14" s="23"/>
      <c r="BC14" s="23"/>
      <c r="BD14" s="23"/>
      <c r="BE14" s="23"/>
      <c r="BF14" s="23"/>
      <c r="BG14" s="23">
        <f>X14/5</f>
        <v>578282.6</v>
      </c>
      <c r="BH14" s="23">
        <f>BG14</f>
        <v>578282.6</v>
      </c>
      <c r="BI14" s="23">
        <f t="shared" si="10"/>
        <v>578282.6</v>
      </c>
      <c r="BJ14" s="23">
        <f t="shared" si="10"/>
        <v>578282.6</v>
      </c>
      <c r="BK14" s="23">
        <f t="shared" si="10"/>
        <v>578282.6</v>
      </c>
      <c r="BL14" s="23"/>
      <c r="BM14" s="23"/>
      <c r="BN14" s="23"/>
      <c r="BO14" s="23"/>
      <c r="BP14" s="23"/>
      <c r="BQ14" s="23"/>
      <c r="BR14" s="23"/>
    </row>
    <row r="15" spans="2:70" x14ac:dyDescent="0.3">
      <c r="B15" s="1" t="s">
        <v>5</v>
      </c>
      <c r="G15" s="10"/>
      <c r="L15" s="85">
        <v>2030</v>
      </c>
      <c r="M15" s="86">
        <v>7162</v>
      </c>
      <c r="N15" s="86">
        <v>8048</v>
      </c>
      <c r="O15" s="101">
        <v>7137</v>
      </c>
      <c r="Q15" s="100">
        <v>2030</v>
      </c>
      <c r="R15" s="111">
        <f t="shared" si="5"/>
        <v>2041170</v>
      </c>
      <c r="S15" s="111">
        <f t="shared" si="6"/>
        <v>4176912</v>
      </c>
      <c r="T15" s="111">
        <f t="shared" si="7"/>
        <v>1270386</v>
      </c>
      <c r="U15" s="113">
        <f t="shared" si="11"/>
        <v>7488468</v>
      </c>
      <c r="W15" s="100">
        <v>2030</v>
      </c>
      <c r="X15" s="111">
        <f>M15*N30</f>
        <v>2957906</v>
      </c>
      <c r="Y15" s="111">
        <f>N15*N31</f>
        <v>6052096</v>
      </c>
      <c r="Z15" s="111">
        <f>O15*N32</f>
        <v>1841346</v>
      </c>
      <c r="AA15" s="113">
        <f t="shared" si="12"/>
        <v>10851348</v>
      </c>
      <c r="AC15" s="45">
        <f t="shared" si="8"/>
        <v>2030</v>
      </c>
      <c r="AD15" s="23"/>
      <c r="AE15" s="23"/>
      <c r="AF15" s="23"/>
      <c r="AG15" s="23"/>
      <c r="AH15" s="23"/>
      <c r="AI15" s="23"/>
      <c r="AJ15" s="23"/>
      <c r="AK15" s="23"/>
      <c r="AL15" s="23">
        <f>R15/5</f>
        <v>408234</v>
      </c>
      <c r="AM15" s="23">
        <f>AL15</f>
        <v>408234</v>
      </c>
      <c r="AN15" s="23">
        <f t="shared" si="9"/>
        <v>408234</v>
      </c>
      <c r="AO15" s="23">
        <f t="shared" si="9"/>
        <v>408234</v>
      </c>
      <c r="AP15" s="23">
        <f t="shared" si="9"/>
        <v>408234</v>
      </c>
      <c r="AQ15" s="23"/>
      <c r="AR15" s="23"/>
      <c r="AS15" s="23"/>
      <c r="AT15" s="23"/>
      <c r="AU15" s="23"/>
      <c r="AV15" s="23"/>
      <c r="AW15" s="23"/>
      <c r="AY15" s="45">
        <v>2030</v>
      </c>
      <c r="AZ15" s="23"/>
      <c r="BA15" s="23"/>
      <c r="BB15" s="23"/>
      <c r="BC15" s="23"/>
      <c r="BD15" s="23"/>
      <c r="BE15" s="23"/>
      <c r="BF15" s="23"/>
      <c r="BG15" s="23"/>
      <c r="BH15" s="23">
        <f>X15/5</f>
        <v>591581.19999999995</v>
      </c>
      <c r="BI15" s="23">
        <f>BH15</f>
        <v>591581.19999999995</v>
      </c>
      <c r="BJ15" s="23">
        <f t="shared" si="10"/>
        <v>591581.19999999995</v>
      </c>
      <c r="BK15" s="23">
        <f t="shared" si="10"/>
        <v>591581.19999999995</v>
      </c>
      <c r="BL15" s="23">
        <f t="shared" si="10"/>
        <v>591581.19999999995</v>
      </c>
      <c r="BM15" s="23"/>
      <c r="BN15" s="23"/>
      <c r="BO15" s="23"/>
      <c r="BP15" s="23"/>
      <c r="BQ15" s="23"/>
      <c r="BR15" s="23"/>
    </row>
    <row r="16" spans="2:70" x14ac:dyDescent="0.3">
      <c r="B16" s="2" t="s">
        <v>0</v>
      </c>
      <c r="C16" s="3"/>
      <c r="D16" s="3"/>
      <c r="E16" s="4" t="s">
        <v>1</v>
      </c>
      <c r="F16" s="3"/>
      <c r="H16" s="4" t="s">
        <v>2</v>
      </c>
      <c r="I16" s="9"/>
      <c r="J16" s="5"/>
      <c r="L16" s="106">
        <v>2031</v>
      </c>
      <c r="M16" s="86">
        <v>7296</v>
      </c>
      <c r="N16" s="86">
        <v>8171</v>
      </c>
      <c r="O16" s="101">
        <v>7246</v>
      </c>
      <c r="Q16" s="100">
        <v>2031</v>
      </c>
      <c r="R16" s="111">
        <f t="shared" si="5"/>
        <v>2079360</v>
      </c>
      <c r="S16" s="111">
        <f t="shared" si="6"/>
        <v>4240749</v>
      </c>
      <c r="T16" s="111">
        <f t="shared" si="7"/>
        <v>1289788</v>
      </c>
      <c r="U16" s="113">
        <f t="shared" si="11"/>
        <v>7609897</v>
      </c>
      <c r="W16" s="100">
        <v>2031</v>
      </c>
      <c r="X16" s="111">
        <f>M16*N30</f>
        <v>3013248</v>
      </c>
      <c r="Y16" s="111">
        <f>N16*N31</f>
        <v>6144592</v>
      </c>
      <c r="Z16" s="111">
        <f>O16*N32</f>
        <v>1869468</v>
      </c>
      <c r="AA16" s="113">
        <f t="shared" si="12"/>
        <v>11027308</v>
      </c>
      <c r="AC16" s="45">
        <f t="shared" si="8"/>
        <v>2031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f>R16/5</f>
        <v>415872</v>
      </c>
      <c r="AN16" s="23">
        <f>AM16</f>
        <v>415872</v>
      </c>
      <c r="AO16" s="23">
        <f t="shared" si="9"/>
        <v>415872</v>
      </c>
      <c r="AP16" s="23">
        <f t="shared" si="9"/>
        <v>415872</v>
      </c>
      <c r="AQ16" s="23">
        <f t="shared" si="9"/>
        <v>415872</v>
      </c>
      <c r="AR16" s="23"/>
      <c r="AS16" s="23"/>
      <c r="AT16" s="23"/>
      <c r="AU16" s="23"/>
      <c r="AV16" s="23"/>
      <c r="AW16" s="23"/>
      <c r="AY16" s="45">
        <v>2031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>
        <f>X16/5</f>
        <v>602649.59999999998</v>
      </c>
      <c r="BJ16" s="23">
        <f>BI16</f>
        <v>602649.59999999998</v>
      </c>
      <c r="BK16" s="23">
        <f t="shared" si="10"/>
        <v>602649.59999999998</v>
      </c>
      <c r="BL16" s="23">
        <f t="shared" si="10"/>
        <v>602649.59999999998</v>
      </c>
      <c r="BM16" s="23">
        <f t="shared" si="10"/>
        <v>602649.59999999998</v>
      </c>
      <c r="BN16" s="23"/>
      <c r="BO16" s="23"/>
      <c r="BP16" s="23"/>
      <c r="BQ16" s="23"/>
      <c r="BR16" s="23"/>
    </row>
    <row r="17" spans="2:71" x14ac:dyDescent="0.3">
      <c r="B17" s="156">
        <v>435000</v>
      </c>
      <c r="C17" s="157">
        <v>0.4</v>
      </c>
      <c r="D17" s="135"/>
      <c r="E17" s="158">
        <v>185000</v>
      </c>
      <c r="F17" s="159">
        <v>0.4</v>
      </c>
      <c r="G17" s="45"/>
      <c r="H17" s="158">
        <v>110000</v>
      </c>
      <c r="I17" s="160">
        <v>1</v>
      </c>
      <c r="J17" s="5"/>
      <c r="L17" s="106">
        <v>2032</v>
      </c>
      <c r="M17" s="86">
        <v>7495</v>
      </c>
      <c r="N17" s="86">
        <v>8400</v>
      </c>
      <c r="O17" s="101">
        <v>7449</v>
      </c>
      <c r="Q17" s="100">
        <v>2032</v>
      </c>
      <c r="R17" s="111">
        <f t="shared" si="5"/>
        <v>2136075</v>
      </c>
      <c r="S17" s="111">
        <f t="shared" si="6"/>
        <v>4359600</v>
      </c>
      <c r="T17" s="111">
        <f t="shared" si="7"/>
        <v>1325922</v>
      </c>
      <c r="U17" s="113">
        <f t="shared" si="11"/>
        <v>7821597</v>
      </c>
      <c r="W17" s="100">
        <v>2032</v>
      </c>
      <c r="X17" s="111">
        <f>M17*N30</f>
        <v>3095435</v>
      </c>
      <c r="Y17" s="111">
        <f>N17*N31</f>
        <v>6316800</v>
      </c>
      <c r="Z17" s="111">
        <f>O17*N32</f>
        <v>1921842</v>
      </c>
      <c r="AA17" s="113">
        <f t="shared" si="12"/>
        <v>11334077</v>
      </c>
      <c r="AC17" s="45">
        <f t="shared" si="8"/>
        <v>2032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f>R17/5</f>
        <v>427215</v>
      </c>
      <c r="AO17" s="23">
        <f>AN17</f>
        <v>427215</v>
      </c>
      <c r="AP17" s="23">
        <f t="shared" si="9"/>
        <v>427215</v>
      </c>
      <c r="AQ17" s="23">
        <f t="shared" si="9"/>
        <v>427215</v>
      </c>
      <c r="AR17" s="23">
        <f t="shared" si="9"/>
        <v>427215</v>
      </c>
      <c r="AS17" s="23"/>
      <c r="AT17" s="23"/>
      <c r="AU17" s="23"/>
      <c r="AV17" s="23"/>
      <c r="AW17" s="23"/>
      <c r="AY17" s="45">
        <v>2032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f>X17/5</f>
        <v>619087</v>
      </c>
      <c r="BK17" s="23">
        <f>BJ17</f>
        <v>619087</v>
      </c>
      <c r="BL17" s="23">
        <f t="shared" si="10"/>
        <v>619087</v>
      </c>
      <c r="BM17" s="23">
        <f t="shared" si="10"/>
        <v>619087</v>
      </c>
      <c r="BN17" s="23">
        <f t="shared" si="10"/>
        <v>619087</v>
      </c>
      <c r="BO17" s="23"/>
      <c r="BP17" s="23"/>
      <c r="BQ17" s="23"/>
      <c r="BR17" s="23"/>
    </row>
    <row r="18" spans="2:71" x14ac:dyDescent="0.3">
      <c r="B18" s="156">
        <v>350000</v>
      </c>
      <c r="C18" s="157">
        <v>0.6</v>
      </c>
      <c r="D18" s="135"/>
      <c r="E18" s="158">
        <v>150000</v>
      </c>
      <c r="F18" s="159">
        <v>0.6</v>
      </c>
      <c r="G18" s="45"/>
      <c r="H18" s="158"/>
      <c r="I18" s="161"/>
      <c r="J18" s="5"/>
      <c r="L18" s="106">
        <v>2033</v>
      </c>
      <c r="M18" s="86">
        <v>7651</v>
      </c>
      <c r="N18" s="86">
        <v>8554</v>
      </c>
      <c r="O18" s="101">
        <v>7585</v>
      </c>
      <c r="Q18" s="100">
        <v>2033</v>
      </c>
      <c r="R18" s="111">
        <f t="shared" si="5"/>
        <v>2180535</v>
      </c>
      <c r="S18" s="111">
        <f t="shared" si="6"/>
        <v>4439526</v>
      </c>
      <c r="T18" s="111">
        <f t="shared" si="7"/>
        <v>1350130</v>
      </c>
      <c r="U18" s="113">
        <f t="shared" si="11"/>
        <v>7970191</v>
      </c>
      <c r="W18" s="100">
        <v>2033</v>
      </c>
      <c r="X18" s="111">
        <f>M18*N30</f>
        <v>3159863</v>
      </c>
      <c r="Y18" s="111">
        <f>N18*N31</f>
        <v>6432608</v>
      </c>
      <c r="Z18" s="111">
        <f>O18*N32</f>
        <v>1956930</v>
      </c>
      <c r="AA18" s="113">
        <f t="shared" si="12"/>
        <v>11549401</v>
      </c>
      <c r="AC18" s="45">
        <f t="shared" si="8"/>
        <v>2033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f>R18/5</f>
        <v>436107</v>
      </c>
      <c r="AP18" s="23">
        <f>AO18</f>
        <v>436107</v>
      </c>
      <c r="AQ18" s="23">
        <f t="shared" si="9"/>
        <v>436107</v>
      </c>
      <c r="AR18" s="23">
        <f t="shared" si="9"/>
        <v>436107</v>
      </c>
      <c r="AS18" s="23">
        <f t="shared" si="9"/>
        <v>436107</v>
      </c>
      <c r="AT18" s="23"/>
      <c r="AU18" s="23"/>
      <c r="AV18" s="23"/>
      <c r="AW18" s="23"/>
      <c r="AY18" s="45">
        <v>2033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>
        <f>X18/5</f>
        <v>631972.6</v>
      </c>
      <c r="BL18" s="23">
        <f>BK18</f>
        <v>631972.6</v>
      </c>
      <c r="BM18" s="23">
        <f t="shared" si="10"/>
        <v>631972.6</v>
      </c>
      <c r="BN18" s="23">
        <f t="shared" si="10"/>
        <v>631972.6</v>
      </c>
      <c r="BO18" s="23">
        <f t="shared" si="10"/>
        <v>631972.6</v>
      </c>
      <c r="BP18" s="23"/>
      <c r="BQ18" s="23"/>
      <c r="BR18" s="23"/>
    </row>
    <row r="19" spans="2:71" x14ac:dyDescent="0.3">
      <c r="B19" s="3" t="s">
        <v>3</v>
      </c>
      <c r="C19" s="3"/>
      <c r="D19" s="3"/>
      <c r="E19" s="3"/>
      <c r="F19" s="3"/>
      <c r="G19" s="3"/>
      <c r="H19" s="3"/>
      <c r="I19" s="3"/>
      <c r="J19" s="7"/>
      <c r="L19" s="106">
        <v>2034</v>
      </c>
      <c r="M19" s="86">
        <v>7895</v>
      </c>
      <c r="N19" s="86">
        <v>8826</v>
      </c>
      <c r="O19" s="101">
        <v>7827</v>
      </c>
      <c r="Q19" s="100">
        <v>2034</v>
      </c>
      <c r="R19" s="111">
        <f t="shared" si="5"/>
        <v>2250075</v>
      </c>
      <c r="S19" s="111">
        <f t="shared" si="6"/>
        <v>4580694</v>
      </c>
      <c r="T19" s="111">
        <f t="shared" si="7"/>
        <v>1393206</v>
      </c>
      <c r="U19" s="113">
        <f t="shared" si="11"/>
        <v>8223975</v>
      </c>
      <c r="W19" s="100">
        <v>2034</v>
      </c>
      <c r="X19" s="111">
        <f>M19*N30</f>
        <v>3260635</v>
      </c>
      <c r="Y19" s="111">
        <f>N19*N31</f>
        <v>6637152</v>
      </c>
      <c r="Z19" s="111">
        <f>O19*N32</f>
        <v>2019366</v>
      </c>
      <c r="AA19" s="113">
        <f t="shared" si="12"/>
        <v>11917153</v>
      </c>
      <c r="AC19" s="45">
        <f t="shared" si="8"/>
        <v>2034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f>R19/5</f>
        <v>450015</v>
      </c>
      <c r="AQ19" s="23">
        <f>AP19</f>
        <v>450015</v>
      </c>
      <c r="AR19" s="23">
        <f t="shared" si="9"/>
        <v>450015</v>
      </c>
      <c r="AS19" s="23">
        <f t="shared" si="9"/>
        <v>450015</v>
      </c>
      <c r="AT19" s="23">
        <f t="shared" si="9"/>
        <v>450015</v>
      </c>
      <c r="AU19" s="23"/>
      <c r="AV19" s="23"/>
      <c r="AW19" s="23"/>
      <c r="AY19" s="45">
        <v>2034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>
        <f>X19/5</f>
        <v>652127</v>
      </c>
      <c r="BM19" s="23">
        <f>BL19</f>
        <v>652127</v>
      </c>
      <c r="BN19" s="23">
        <f t="shared" si="10"/>
        <v>652127</v>
      </c>
      <c r="BO19" s="23">
        <f t="shared" si="10"/>
        <v>652127</v>
      </c>
      <c r="BP19" s="23">
        <f t="shared" si="10"/>
        <v>652127</v>
      </c>
      <c r="BQ19" s="23"/>
      <c r="BR19" s="23"/>
    </row>
    <row r="20" spans="2:71" x14ac:dyDescent="0.3">
      <c r="L20" s="106">
        <v>2035</v>
      </c>
      <c r="M20" s="86">
        <v>7997</v>
      </c>
      <c r="N20" s="86">
        <v>8986</v>
      </c>
      <c r="O20" s="101">
        <v>7969</v>
      </c>
      <c r="Q20" s="100">
        <v>2035</v>
      </c>
      <c r="R20" s="111">
        <f t="shared" si="5"/>
        <v>2279145</v>
      </c>
      <c r="S20" s="111">
        <f t="shared" si="6"/>
        <v>4663734</v>
      </c>
      <c r="T20" s="111">
        <f t="shared" si="7"/>
        <v>1418482</v>
      </c>
      <c r="U20" s="113">
        <f t="shared" si="11"/>
        <v>8361361</v>
      </c>
      <c r="W20" s="100">
        <v>2035</v>
      </c>
      <c r="X20" s="111">
        <f>M20*N30</f>
        <v>3302761</v>
      </c>
      <c r="Y20" s="111">
        <f>N20*N31</f>
        <v>6757472</v>
      </c>
      <c r="Z20" s="111">
        <f>O20*N32</f>
        <v>2056002</v>
      </c>
      <c r="AA20" s="113">
        <f t="shared" si="12"/>
        <v>12116235</v>
      </c>
      <c r="AC20" s="45">
        <f t="shared" si="8"/>
        <v>2035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f>R20/5</f>
        <v>455829</v>
      </c>
      <c r="AR20" s="23">
        <f>AQ20</f>
        <v>455829</v>
      </c>
      <c r="AS20" s="23">
        <f t="shared" si="9"/>
        <v>455829</v>
      </c>
      <c r="AT20" s="23">
        <f t="shared" si="9"/>
        <v>455829</v>
      </c>
      <c r="AU20" s="23">
        <f t="shared" si="9"/>
        <v>455829</v>
      </c>
      <c r="AV20" s="23"/>
      <c r="AW20" s="23"/>
      <c r="AY20" s="45">
        <v>2035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>
        <f>X20/5</f>
        <v>660552.19999999995</v>
      </c>
      <c r="BN20" s="23">
        <f>BM20</f>
        <v>660552.19999999995</v>
      </c>
      <c r="BO20" s="23">
        <f t="shared" si="10"/>
        <v>660552.19999999995</v>
      </c>
      <c r="BP20" s="23">
        <f t="shared" si="10"/>
        <v>660552.19999999995</v>
      </c>
      <c r="BQ20" s="23">
        <f t="shared" si="10"/>
        <v>660552.19999999995</v>
      </c>
      <c r="BR20" s="23"/>
    </row>
    <row r="21" spans="2:71" x14ac:dyDescent="0.3">
      <c r="L21" s="106">
        <v>2036</v>
      </c>
      <c r="M21" s="86">
        <v>8019</v>
      </c>
      <c r="N21" s="86">
        <v>9027</v>
      </c>
      <c r="O21" s="101">
        <v>8005</v>
      </c>
      <c r="Q21" s="100">
        <v>2036</v>
      </c>
      <c r="R21" s="111">
        <f t="shared" si="5"/>
        <v>2285415</v>
      </c>
      <c r="S21" s="111">
        <f t="shared" si="6"/>
        <v>4685013</v>
      </c>
      <c r="T21" s="111">
        <f t="shared" si="7"/>
        <v>1424890</v>
      </c>
      <c r="U21" s="113">
        <f t="shared" si="11"/>
        <v>8395318</v>
      </c>
      <c r="W21" s="100">
        <v>2036</v>
      </c>
      <c r="X21" s="111">
        <f>M21*N30</f>
        <v>3311847</v>
      </c>
      <c r="Y21" s="111">
        <f>N21*N31</f>
        <v>6788304</v>
      </c>
      <c r="Z21" s="111">
        <f>O21*N32</f>
        <v>2065290</v>
      </c>
      <c r="AA21" s="113">
        <f t="shared" si="12"/>
        <v>12165441</v>
      </c>
      <c r="AC21" s="45">
        <f t="shared" si="8"/>
        <v>2036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f>R21/5</f>
        <v>457083</v>
      </c>
      <c r="AS21" s="23">
        <f>AR21</f>
        <v>457083</v>
      </c>
      <c r="AT21" s="23">
        <f t="shared" si="9"/>
        <v>457083</v>
      </c>
      <c r="AU21" s="23">
        <f t="shared" si="9"/>
        <v>457083</v>
      </c>
      <c r="AV21" s="23">
        <f t="shared" ref="AV21:AV22" si="13">AU21</f>
        <v>457083</v>
      </c>
      <c r="AW21" s="23"/>
      <c r="AY21" s="45">
        <v>2036</v>
      </c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>
        <f>X21/5</f>
        <v>662369.4</v>
      </c>
      <c r="BO21" s="23">
        <f>BN21</f>
        <v>662369.4</v>
      </c>
      <c r="BP21" s="23">
        <f t="shared" si="10"/>
        <v>662369.4</v>
      </c>
      <c r="BQ21" s="23">
        <f t="shared" si="10"/>
        <v>662369.4</v>
      </c>
      <c r="BR21" s="23">
        <f t="shared" ref="BR21:BR22" si="14">BQ21</f>
        <v>662369.4</v>
      </c>
    </row>
    <row r="22" spans="2:71" x14ac:dyDescent="0.3">
      <c r="B22" s="12" t="s">
        <v>42</v>
      </c>
      <c r="L22" s="106">
        <v>2037</v>
      </c>
      <c r="M22" s="86">
        <v>8062</v>
      </c>
      <c r="N22" s="86">
        <v>9087</v>
      </c>
      <c r="O22" s="101">
        <v>8058</v>
      </c>
      <c r="Q22" s="100">
        <v>2037</v>
      </c>
      <c r="R22" s="111">
        <f t="shared" si="5"/>
        <v>2297670</v>
      </c>
      <c r="S22" s="111">
        <f t="shared" si="6"/>
        <v>4716153</v>
      </c>
      <c r="T22" s="111">
        <f t="shared" si="7"/>
        <v>1434324</v>
      </c>
      <c r="U22" s="113">
        <f t="shared" si="11"/>
        <v>8448147</v>
      </c>
      <c r="W22" s="100">
        <v>2037</v>
      </c>
      <c r="X22" s="111">
        <f>M22*N30</f>
        <v>3329606</v>
      </c>
      <c r="Y22" s="111">
        <f>N22*N31</f>
        <v>6833424</v>
      </c>
      <c r="Z22" s="111">
        <f>O22*N32</f>
        <v>2078964</v>
      </c>
      <c r="AA22" s="113">
        <f t="shared" si="12"/>
        <v>12241994</v>
      </c>
      <c r="AC22" s="45">
        <f t="shared" si="8"/>
        <v>2037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>
        <f>R22/5</f>
        <v>459534</v>
      </c>
      <c r="AT22" s="23">
        <f>AS22</f>
        <v>459534</v>
      </c>
      <c r="AU22" s="23">
        <f t="shared" si="9"/>
        <v>459534</v>
      </c>
      <c r="AV22" s="23">
        <f t="shared" si="13"/>
        <v>459534</v>
      </c>
      <c r="AW22" s="23"/>
      <c r="AY22" s="45">
        <v>2037</v>
      </c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f>X22/5</f>
        <v>665921.19999999995</v>
      </c>
      <c r="BP22" s="23">
        <f>BO22</f>
        <v>665921.19999999995</v>
      </c>
      <c r="BQ22" s="23">
        <f t="shared" si="10"/>
        <v>665921.19999999995</v>
      </c>
      <c r="BR22" s="23">
        <f t="shared" si="14"/>
        <v>665921.19999999995</v>
      </c>
    </row>
    <row r="23" spans="2:71" x14ac:dyDescent="0.3">
      <c r="B23" s="12"/>
      <c r="L23" s="106">
        <v>2038</v>
      </c>
      <c r="M23" s="86">
        <v>8122</v>
      </c>
      <c r="N23" s="86">
        <v>9131</v>
      </c>
      <c r="O23" s="101">
        <v>8097</v>
      </c>
      <c r="Q23" s="100">
        <v>2038</v>
      </c>
      <c r="R23" s="111">
        <f t="shared" si="5"/>
        <v>2314770</v>
      </c>
      <c r="S23" s="111">
        <f t="shared" si="6"/>
        <v>4738989</v>
      </c>
      <c r="T23" s="111">
        <f t="shared" si="7"/>
        <v>1441266</v>
      </c>
      <c r="U23" s="113">
        <f t="shared" si="11"/>
        <v>8495025</v>
      </c>
      <c r="W23" s="100">
        <v>2038</v>
      </c>
      <c r="X23" s="111">
        <f>M23*N30</f>
        <v>3354386</v>
      </c>
      <c r="Y23" s="111">
        <f>N23*N31</f>
        <v>6866512</v>
      </c>
      <c r="Z23" s="111">
        <f>O23*N32</f>
        <v>2089026</v>
      </c>
      <c r="AA23" s="113">
        <f t="shared" si="12"/>
        <v>12309924</v>
      </c>
      <c r="AC23" s="45">
        <f t="shared" si="8"/>
        <v>2038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>
        <f>R23/5</f>
        <v>462954</v>
      </c>
      <c r="AU23" s="23">
        <f>AT23</f>
        <v>462954</v>
      </c>
      <c r="AV23" s="23">
        <f>AU23</f>
        <v>462954</v>
      </c>
      <c r="AW23" s="23"/>
      <c r="AY23" s="45">
        <v>2038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>
        <f>X23/5</f>
        <v>670877.19999999995</v>
      </c>
      <c r="BQ23" s="23">
        <f>BP23</f>
        <v>670877.19999999995</v>
      </c>
      <c r="BR23" s="23">
        <f>BQ23</f>
        <v>670877.19999999995</v>
      </c>
    </row>
    <row r="24" spans="2:71" x14ac:dyDescent="0.3">
      <c r="B24" t="s">
        <v>40</v>
      </c>
      <c r="F24" t="s">
        <v>55</v>
      </c>
      <c r="L24" s="106">
        <v>2039</v>
      </c>
      <c r="M24" s="86">
        <v>8184</v>
      </c>
      <c r="N24" s="86">
        <v>9197</v>
      </c>
      <c r="O24" s="101">
        <v>8156</v>
      </c>
      <c r="Q24" s="100">
        <v>2039</v>
      </c>
      <c r="R24" s="111">
        <f t="shared" si="5"/>
        <v>2332440</v>
      </c>
      <c r="S24" s="111">
        <f t="shared" si="6"/>
        <v>4773243</v>
      </c>
      <c r="T24" s="111">
        <f t="shared" si="7"/>
        <v>1451768</v>
      </c>
      <c r="U24" s="113">
        <f t="shared" si="11"/>
        <v>8557451</v>
      </c>
      <c r="W24" s="100">
        <v>2039</v>
      </c>
      <c r="X24" s="111">
        <f>M24*N30</f>
        <v>3379992</v>
      </c>
      <c r="Y24" s="111">
        <f>N24*N31</f>
        <v>6916144</v>
      </c>
      <c r="Z24" s="111">
        <f>O24*N32</f>
        <v>2104248</v>
      </c>
      <c r="AA24" s="113">
        <f t="shared" si="12"/>
        <v>12400384</v>
      </c>
      <c r="AC24" s="45">
        <f t="shared" si="8"/>
        <v>2039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>
        <f>R24/5</f>
        <v>466488</v>
      </c>
      <c r="AV24" s="23">
        <f>AU24</f>
        <v>466488</v>
      </c>
      <c r="AW24" s="23"/>
      <c r="AY24" s="45">
        <v>2039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>
        <f>X24/5</f>
        <v>675998.4</v>
      </c>
      <c r="BR24" s="23">
        <f>BQ24</f>
        <v>675998.4</v>
      </c>
    </row>
    <row r="25" spans="2:71" ht="15.75" customHeight="1" thickBot="1" x14ac:dyDescent="0.35">
      <c r="B25" s="13" t="s">
        <v>28</v>
      </c>
      <c r="C25" s="13" t="s">
        <v>26</v>
      </c>
      <c r="D25" s="13" t="s">
        <v>27</v>
      </c>
      <c r="F25" s="13" t="s">
        <v>28</v>
      </c>
      <c r="G25" s="13" t="s">
        <v>26</v>
      </c>
      <c r="H25" s="13" t="s">
        <v>27</v>
      </c>
      <c r="L25" s="107">
        <v>2040</v>
      </c>
      <c r="M25" s="89">
        <v>8275</v>
      </c>
      <c r="N25" s="89">
        <v>9241</v>
      </c>
      <c r="O25" s="99">
        <v>8195</v>
      </c>
      <c r="Q25" s="80">
        <v>2040</v>
      </c>
      <c r="R25" s="112">
        <f t="shared" si="5"/>
        <v>2358375</v>
      </c>
      <c r="S25" s="112">
        <f t="shared" si="6"/>
        <v>4796079</v>
      </c>
      <c r="T25" s="112">
        <f t="shared" si="7"/>
        <v>1458710</v>
      </c>
      <c r="U25" s="114">
        <f t="shared" si="11"/>
        <v>8613164</v>
      </c>
      <c r="W25" s="80">
        <v>2040</v>
      </c>
      <c r="X25" s="112">
        <f>M25*N30</f>
        <v>3417575</v>
      </c>
      <c r="Y25" s="112">
        <f>N25*N31</f>
        <v>6949232</v>
      </c>
      <c r="Z25" s="112">
        <f>O25*N32</f>
        <v>2114310</v>
      </c>
      <c r="AA25" s="114">
        <f t="shared" si="12"/>
        <v>12481117</v>
      </c>
      <c r="AC25" s="45">
        <v>2040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f>R25/5</f>
        <v>471675</v>
      </c>
      <c r="AW25" s="23"/>
      <c r="AY25" s="45">
        <v>2040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>
        <f>X25/5</f>
        <v>683515</v>
      </c>
    </row>
    <row r="26" spans="2:71" ht="15" thickTop="1" x14ac:dyDescent="0.3">
      <c r="B26" s="19" t="s">
        <v>12</v>
      </c>
      <c r="C26" s="20">
        <v>9.7411435156372732E-3</v>
      </c>
      <c r="D26" s="22">
        <v>353000</v>
      </c>
      <c r="F26" s="135" t="s">
        <v>29</v>
      </c>
      <c r="G26" s="155">
        <v>2.7852404906817105E-2</v>
      </c>
      <c r="H26" s="46">
        <v>168000</v>
      </c>
      <c r="AC26" s="45" t="s">
        <v>44</v>
      </c>
      <c r="AD26" s="23">
        <f t="shared" ref="AD26:AL26" si="15">SUM(AD7:AD25)</f>
        <v>344850</v>
      </c>
      <c r="AE26" s="23">
        <f t="shared" si="15"/>
        <v>725952</v>
      </c>
      <c r="AF26" s="23">
        <f t="shared" si="15"/>
        <v>1080321</v>
      </c>
      <c r="AG26" s="23">
        <f t="shared" si="15"/>
        <v>1442784</v>
      </c>
      <c r="AH26" s="23">
        <f t="shared" si="15"/>
        <v>1818756</v>
      </c>
      <c r="AI26" s="23">
        <f t="shared" si="15"/>
        <v>1857060</v>
      </c>
      <c r="AJ26" s="23">
        <f t="shared" si="15"/>
        <v>1866921</v>
      </c>
      <c r="AK26" s="23">
        <f t="shared" si="15"/>
        <v>1911609</v>
      </c>
      <c r="AL26" s="23">
        <f t="shared" si="15"/>
        <v>1957380</v>
      </c>
      <c r="AM26" s="23">
        <f t="shared" ref="AM26:AU26" si="16">SUM(AM7:AM25)</f>
        <v>1997280</v>
      </c>
      <c r="AN26" s="23">
        <f t="shared" si="16"/>
        <v>2041341</v>
      </c>
      <c r="AO26" s="23">
        <f t="shared" si="16"/>
        <v>2086485</v>
      </c>
      <c r="AP26" s="23">
        <f t="shared" si="16"/>
        <v>2137443</v>
      </c>
      <c r="AQ26" s="23">
        <f t="shared" si="16"/>
        <v>2185038</v>
      </c>
      <c r="AR26" s="23">
        <f t="shared" si="16"/>
        <v>2226249</v>
      </c>
      <c r="AS26" s="23">
        <f t="shared" si="16"/>
        <v>2258568</v>
      </c>
      <c r="AT26" s="23">
        <f t="shared" si="16"/>
        <v>2285415</v>
      </c>
      <c r="AU26" s="23">
        <f t="shared" si="16"/>
        <v>2301888</v>
      </c>
      <c r="AV26" s="23">
        <f>SUM(AV7:AV25)</f>
        <v>2317734</v>
      </c>
      <c r="AW26" s="23">
        <f>SUM(AD26:AV26)</f>
        <v>34843074</v>
      </c>
      <c r="AY26" s="45" t="s">
        <v>44</v>
      </c>
      <c r="AZ26" s="23">
        <f>SUM(AZ7:AZ25)</f>
        <v>499730</v>
      </c>
      <c r="BA26" s="23">
        <f t="shared" ref="BA26:BR26" si="17">SUM(BA7:BA25)</f>
        <v>1051993.6000000001</v>
      </c>
      <c r="BB26" s="23">
        <f t="shared" si="17"/>
        <v>1565517.8</v>
      </c>
      <c r="BC26" s="23">
        <f t="shared" si="17"/>
        <v>2090771.2000000002</v>
      </c>
      <c r="BD26" s="23">
        <f t="shared" si="17"/>
        <v>2635600.8000000003</v>
      </c>
      <c r="BE26" s="23">
        <f t="shared" si="17"/>
        <v>2691108</v>
      </c>
      <c r="BF26" s="23">
        <f t="shared" si="17"/>
        <v>2705397.8000000003</v>
      </c>
      <c r="BG26" s="23">
        <f t="shared" si="17"/>
        <v>2770156.2</v>
      </c>
      <c r="BH26" s="23">
        <f t="shared" si="17"/>
        <v>2836484</v>
      </c>
      <c r="BI26" s="23">
        <f t="shared" si="17"/>
        <v>2894304.0000000005</v>
      </c>
      <c r="BJ26" s="23">
        <f t="shared" si="17"/>
        <v>2958153.8</v>
      </c>
      <c r="BK26" s="23">
        <f t="shared" si="17"/>
        <v>3023573</v>
      </c>
      <c r="BL26" s="23">
        <f t="shared" si="17"/>
        <v>3097417.4</v>
      </c>
      <c r="BM26" s="23">
        <f t="shared" si="17"/>
        <v>3166388.4000000004</v>
      </c>
      <c r="BN26" s="23">
        <f t="shared" si="17"/>
        <v>3226108.1999999997</v>
      </c>
      <c r="BO26" s="23">
        <f t="shared" si="17"/>
        <v>3272942.4000000004</v>
      </c>
      <c r="BP26" s="23">
        <f t="shared" si="17"/>
        <v>3311847</v>
      </c>
      <c r="BQ26" s="23">
        <f t="shared" si="17"/>
        <v>3335718.4</v>
      </c>
      <c r="BR26" s="23">
        <f t="shared" si="17"/>
        <v>3358681.2</v>
      </c>
      <c r="BS26" s="23">
        <f>SUM(AZ26:BR26)</f>
        <v>50491893.200000003</v>
      </c>
    </row>
    <row r="27" spans="2:71" ht="15" thickBot="1" x14ac:dyDescent="0.35">
      <c r="B27" s="19" t="s">
        <v>13</v>
      </c>
      <c r="C27" s="20">
        <v>1.8466622778459283E-4</v>
      </c>
      <c r="D27" s="22">
        <v>299000</v>
      </c>
      <c r="F27" s="135" t="s">
        <v>30</v>
      </c>
      <c r="G27" s="155">
        <v>3.5973024661109999E-2</v>
      </c>
      <c r="H27" s="46">
        <v>89000</v>
      </c>
      <c r="L27" s="130" t="s">
        <v>97</v>
      </c>
      <c r="M27" s="129">
        <v>0</v>
      </c>
      <c r="N27" s="129">
        <v>0.45</v>
      </c>
      <c r="R27" s="238"/>
      <c r="S27" s="238"/>
      <c r="T27" s="238"/>
      <c r="U27" s="243"/>
      <c r="AA27" s="243"/>
    </row>
    <row r="28" spans="2:71" x14ac:dyDescent="0.3">
      <c r="B28" s="21" t="s">
        <v>14</v>
      </c>
      <c r="C28" s="20">
        <v>0.22538872840514332</v>
      </c>
      <c r="D28" s="22">
        <v>585000</v>
      </c>
      <c r="F28" s="135" t="s">
        <v>31</v>
      </c>
      <c r="G28" s="155">
        <v>2.1416890580961748E-4</v>
      </c>
      <c r="H28" s="46">
        <v>149000</v>
      </c>
      <c r="L28" s="256"/>
      <c r="M28" s="257" t="s">
        <v>146</v>
      </c>
      <c r="N28" s="257" t="s">
        <v>147</v>
      </c>
      <c r="O28" s="240"/>
      <c r="AA28" s="243"/>
      <c r="AC28" s="242" t="s">
        <v>7</v>
      </c>
      <c r="AY28" s="242" t="s">
        <v>7</v>
      </c>
    </row>
    <row r="29" spans="2:71" ht="15" thickBot="1" x14ac:dyDescent="0.35">
      <c r="B29" s="21" t="s">
        <v>15</v>
      </c>
      <c r="C29" s="20">
        <v>1.5568921872995202E-2</v>
      </c>
      <c r="D29" s="22">
        <v>585000</v>
      </c>
      <c r="F29" s="135" t="s">
        <v>32</v>
      </c>
      <c r="G29" s="155">
        <v>1.1025432311432411E-2</v>
      </c>
      <c r="H29" s="46">
        <v>153000</v>
      </c>
      <c r="L29" s="104" t="s">
        <v>134</v>
      </c>
      <c r="M29" s="255" t="s">
        <v>145</v>
      </c>
      <c r="N29" s="104" t="s">
        <v>145</v>
      </c>
      <c r="O29" s="241"/>
      <c r="AA29" s="243"/>
      <c r="AC29" s="45" t="s">
        <v>82</v>
      </c>
      <c r="AD29">
        <v>2022</v>
      </c>
      <c r="AE29">
        <f>AD29+1</f>
        <v>2023</v>
      </c>
      <c r="AF29">
        <f t="shared" ref="AF29:AL29" si="18">AE29+1</f>
        <v>2024</v>
      </c>
      <c r="AG29">
        <f t="shared" si="18"/>
        <v>2025</v>
      </c>
      <c r="AH29">
        <f t="shared" si="18"/>
        <v>2026</v>
      </c>
      <c r="AI29">
        <f t="shared" si="18"/>
        <v>2027</v>
      </c>
      <c r="AJ29">
        <f t="shared" si="18"/>
        <v>2028</v>
      </c>
      <c r="AK29">
        <f t="shared" si="18"/>
        <v>2029</v>
      </c>
      <c r="AL29">
        <f t="shared" si="18"/>
        <v>2030</v>
      </c>
      <c r="AM29">
        <f>AL29+1</f>
        <v>2031</v>
      </c>
      <c r="AN29">
        <f t="shared" ref="AN29:AP29" si="19">AM29+1</f>
        <v>2032</v>
      </c>
      <c r="AO29">
        <f t="shared" si="19"/>
        <v>2033</v>
      </c>
      <c r="AP29">
        <f t="shared" si="19"/>
        <v>2034</v>
      </c>
      <c r="AQ29">
        <f>AP29+1</f>
        <v>2035</v>
      </c>
      <c r="AR29">
        <f t="shared" ref="AR29:AT29" si="20">AQ29+1</f>
        <v>2036</v>
      </c>
      <c r="AS29">
        <f t="shared" si="20"/>
        <v>2037</v>
      </c>
      <c r="AT29">
        <f t="shared" si="20"/>
        <v>2038</v>
      </c>
      <c r="AU29">
        <f>AT29+1</f>
        <v>2039</v>
      </c>
      <c r="AV29">
        <f t="shared" ref="AV29" si="21">AU29+1</f>
        <v>2040</v>
      </c>
      <c r="AY29" s="45" t="s">
        <v>82</v>
      </c>
      <c r="AZ29">
        <v>2022</v>
      </c>
      <c r="BA29">
        <f>AZ29+1</f>
        <v>2023</v>
      </c>
      <c r="BB29">
        <f t="shared" ref="BB29:BH29" si="22">BA29+1</f>
        <v>2024</v>
      </c>
      <c r="BC29">
        <f t="shared" si="22"/>
        <v>2025</v>
      </c>
      <c r="BD29">
        <f t="shared" si="22"/>
        <v>2026</v>
      </c>
      <c r="BE29">
        <f t="shared" si="22"/>
        <v>2027</v>
      </c>
      <c r="BF29">
        <f t="shared" si="22"/>
        <v>2028</v>
      </c>
      <c r="BG29">
        <f t="shared" si="22"/>
        <v>2029</v>
      </c>
      <c r="BH29">
        <f t="shared" si="22"/>
        <v>2030</v>
      </c>
      <c r="BI29">
        <f>BH29+1</f>
        <v>2031</v>
      </c>
      <c r="BJ29">
        <f t="shared" ref="BJ29:BL29" si="23">BI29+1</f>
        <v>2032</v>
      </c>
      <c r="BK29">
        <f t="shared" si="23"/>
        <v>2033</v>
      </c>
      <c r="BL29">
        <f t="shared" si="23"/>
        <v>2034</v>
      </c>
      <c r="BM29">
        <f>BL29+1</f>
        <v>2035</v>
      </c>
      <c r="BN29">
        <f t="shared" ref="BN29:BP29" si="24">BM29+1</f>
        <v>2036</v>
      </c>
      <c r="BO29">
        <f t="shared" si="24"/>
        <v>2037</v>
      </c>
      <c r="BP29">
        <f t="shared" si="24"/>
        <v>2038</v>
      </c>
      <c r="BQ29">
        <f>BP29+1</f>
        <v>2039</v>
      </c>
      <c r="BR29">
        <f t="shared" ref="BR29" si="25">BQ29+1</f>
        <v>2040</v>
      </c>
    </row>
    <row r="30" spans="2:71" ht="15.75" customHeight="1" thickBot="1" x14ac:dyDescent="0.35">
      <c r="B30" s="21" t="s">
        <v>16</v>
      </c>
      <c r="C30" s="20">
        <v>6.3583939794013217E-3</v>
      </c>
      <c r="D30" s="22">
        <v>489000</v>
      </c>
      <c r="F30" s="135" t="s">
        <v>33</v>
      </c>
      <c r="G30" s="155">
        <v>5.3544783056668514E-3</v>
      </c>
      <c r="H30" s="46">
        <v>153000</v>
      </c>
      <c r="L30" s="104" t="s">
        <v>6</v>
      </c>
      <c r="M30" s="258">
        <v>285</v>
      </c>
      <c r="N30" s="259">
        <v>413</v>
      </c>
      <c r="O30" s="241"/>
      <c r="AA30" s="243"/>
      <c r="AC30" s="45">
        <f t="shared" ref="AC30:AC43" si="26">AC7</f>
        <v>2022</v>
      </c>
      <c r="AD30" s="23">
        <f>S7/5</f>
        <v>706047.6</v>
      </c>
      <c r="AE30" s="23">
        <f>AD30</f>
        <v>706047.6</v>
      </c>
      <c r="AF30" s="23">
        <f t="shared" ref="AF30:AU45" si="27">AE30</f>
        <v>706047.6</v>
      </c>
      <c r="AG30" s="23">
        <f t="shared" si="27"/>
        <v>706047.6</v>
      </c>
      <c r="AH30" s="23">
        <f t="shared" si="27"/>
        <v>706047.6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Y30" s="45">
        <f t="shared" ref="AY30:AY42" si="28">AY7</f>
        <v>2022</v>
      </c>
      <c r="AZ30" s="23">
        <f>Y7/5</f>
        <v>1023020.8</v>
      </c>
      <c r="BA30" s="23">
        <f>AZ30</f>
        <v>1023020.8</v>
      </c>
      <c r="BB30" s="23">
        <f t="shared" ref="BB30:BQ45" si="29">BA30</f>
        <v>1023020.8</v>
      </c>
      <c r="BC30" s="23">
        <f t="shared" si="29"/>
        <v>1023020.8</v>
      </c>
      <c r="BD30" s="23">
        <f t="shared" si="29"/>
        <v>1023020.8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2:71" ht="15" thickBot="1" x14ac:dyDescent="0.35">
      <c r="B31" s="19" t="s">
        <v>17</v>
      </c>
      <c r="C31" s="20">
        <v>2.3262548609787069E-2</v>
      </c>
      <c r="D31" s="22">
        <v>489000</v>
      </c>
      <c r="F31" s="135" t="s">
        <v>34</v>
      </c>
      <c r="G31" s="155">
        <v>2.7740567093839159E-2</v>
      </c>
      <c r="H31" s="46">
        <v>153000</v>
      </c>
      <c r="L31" s="104" t="s">
        <v>7</v>
      </c>
      <c r="M31" s="258">
        <v>519</v>
      </c>
      <c r="N31" s="259">
        <v>752</v>
      </c>
      <c r="O31" s="241"/>
      <c r="AA31" s="243"/>
      <c r="AC31" s="45">
        <f t="shared" si="26"/>
        <v>2023</v>
      </c>
      <c r="AD31" s="23"/>
      <c r="AE31" s="23">
        <f>S8/5</f>
        <v>717984.6</v>
      </c>
      <c r="AF31" s="23">
        <f>AE31</f>
        <v>717984.6</v>
      </c>
      <c r="AG31" s="23">
        <f t="shared" si="27"/>
        <v>717984.6</v>
      </c>
      <c r="AH31" s="23">
        <f t="shared" si="27"/>
        <v>717984.6</v>
      </c>
      <c r="AI31" s="23">
        <f t="shared" si="27"/>
        <v>717984.6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Y31" s="45">
        <f t="shared" si="28"/>
        <v>2023</v>
      </c>
      <c r="AZ31" s="23"/>
      <c r="BA31" s="23">
        <f>Y8/5</f>
        <v>1040316.8</v>
      </c>
      <c r="BB31" s="23">
        <f>BA31</f>
        <v>1040316.8</v>
      </c>
      <c r="BC31" s="23">
        <f t="shared" si="29"/>
        <v>1040316.8</v>
      </c>
      <c r="BD31" s="23">
        <f t="shared" si="29"/>
        <v>1040316.8</v>
      </c>
      <c r="BE31" s="23">
        <f t="shared" si="29"/>
        <v>1040316.8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2:71" ht="15" thickBot="1" x14ac:dyDescent="0.35">
      <c r="B32" s="19" t="s">
        <v>18</v>
      </c>
      <c r="C32" s="20">
        <v>5.542564965938674E-2</v>
      </c>
      <c r="D32" s="22">
        <v>489000</v>
      </c>
      <c r="F32" s="135" t="s">
        <v>35</v>
      </c>
      <c r="G32" s="155">
        <v>0.12540824304939535</v>
      </c>
      <c r="H32" s="46">
        <v>153000</v>
      </c>
      <c r="L32" s="104" t="s">
        <v>8</v>
      </c>
      <c r="M32" s="258">
        <v>178</v>
      </c>
      <c r="N32" s="259">
        <v>258</v>
      </c>
      <c r="O32" s="269"/>
      <c r="AA32" s="243"/>
      <c r="AC32" s="45">
        <f t="shared" si="26"/>
        <v>2024</v>
      </c>
      <c r="AD32" s="23"/>
      <c r="AE32" s="23"/>
      <c r="AF32" s="23">
        <f>S9/5</f>
        <v>742896.6</v>
      </c>
      <c r="AG32" s="23">
        <f>AF32</f>
        <v>742896.6</v>
      </c>
      <c r="AH32" s="23">
        <f t="shared" si="27"/>
        <v>742896.6</v>
      </c>
      <c r="AI32" s="23">
        <f t="shared" si="27"/>
        <v>742896.6</v>
      </c>
      <c r="AJ32" s="23">
        <f t="shared" si="27"/>
        <v>742896.6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Y32" s="45">
        <f t="shared" si="28"/>
        <v>2024</v>
      </c>
      <c r="AZ32" s="23"/>
      <c r="BA32" s="23"/>
      <c r="BB32" s="23">
        <f>Y9/5</f>
        <v>1076412.8</v>
      </c>
      <c r="BC32" s="23">
        <f>BB32</f>
        <v>1076412.8</v>
      </c>
      <c r="BD32" s="23">
        <f t="shared" si="29"/>
        <v>1076412.8</v>
      </c>
      <c r="BE32" s="23">
        <f t="shared" si="29"/>
        <v>1076412.8</v>
      </c>
      <c r="BF32" s="23">
        <f t="shared" si="29"/>
        <v>1076412.8</v>
      </c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2:70" x14ac:dyDescent="0.3">
      <c r="B33" s="19" t="s">
        <v>19</v>
      </c>
      <c r="C33" s="20">
        <v>7.252466313402571E-2</v>
      </c>
      <c r="D33" s="22">
        <v>50000</v>
      </c>
      <c r="F33" s="135" t="s">
        <v>36</v>
      </c>
      <c r="G33" s="155">
        <v>0.14721995479026345</v>
      </c>
      <c r="H33" s="46">
        <v>153000</v>
      </c>
      <c r="L33" s="118"/>
      <c r="M33" s="6"/>
      <c r="N33" s="7"/>
      <c r="O33" s="6"/>
      <c r="P33" s="7"/>
      <c r="AA33" s="243"/>
      <c r="AC33" s="45">
        <f t="shared" si="26"/>
        <v>2025</v>
      </c>
      <c r="AD33" s="23"/>
      <c r="AE33" s="23"/>
      <c r="AF33" s="23"/>
      <c r="AG33" s="23">
        <f>S10/5</f>
        <v>775801.2</v>
      </c>
      <c r="AH33" s="23">
        <f>AG33</f>
        <v>775801.2</v>
      </c>
      <c r="AI33" s="23">
        <f t="shared" si="27"/>
        <v>775801.2</v>
      </c>
      <c r="AJ33" s="23">
        <f t="shared" si="27"/>
        <v>775801.2</v>
      </c>
      <c r="AK33" s="23">
        <f t="shared" si="27"/>
        <v>775801.2</v>
      </c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Y33" s="45">
        <f t="shared" si="28"/>
        <v>2025</v>
      </c>
      <c r="AZ33" s="23"/>
      <c r="BA33" s="23"/>
      <c r="BB33" s="23"/>
      <c r="BC33" s="23">
        <f>Y10/5</f>
        <v>1124089.6000000001</v>
      </c>
      <c r="BD33" s="23">
        <f>BC33</f>
        <v>1124089.6000000001</v>
      </c>
      <c r="BE33" s="23">
        <f t="shared" si="29"/>
        <v>1124089.6000000001</v>
      </c>
      <c r="BF33" s="23">
        <f t="shared" si="29"/>
        <v>1124089.6000000001</v>
      </c>
      <c r="BG33" s="23">
        <f t="shared" si="29"/>
        <v>1124089.6000000001</v>
      </c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</row>
    <row r="34" spans="2:70" x14ac:dyDescent="0.3">
      <c r="B34" s="19" t="s">
        <v>20</v>
      </c>
      <c r="C34" s="20">
        <v>0.10783548397540821</v>
      </c>
      <c r="D34" s="22">
        <v>212000</v>
      </c>
      <c r="F34" s="135" t="s">
        <v>37</v>
      </c>
      <c r="G34" s="155">
        <v>0.53683588699305529</v>
      </c>
      <c r="H34" s="46">
        <v>153000</v>
      </c>
      <c r="L34" s="237"/>
      <c r="M34" s="237"/>
      <c r="N34" s="237"/>
      <c r="O34" s="237"/>
      <c r="P34" s="237"/>
      <c r="AC34" s="45">
        <f t="shared" si="26"/>
        <v>2026</v>
      </c>
      <c r="AD34" s="23"/>
      <c r="AE34" s="23"/>
      <c r="AF34" s="23"/>
      <c r="AG34" s="23"/>
      <c r="AH34" s="23">
        <f>S11/5</f>
        <v>779641.8</v>
      </c>
      <c r="AI34" s="23">
        <f>AH34</f>
        <v>779641.8</v>
      </c>
      <c r="AJ34" s="23">
        <f t="shared" si="27"/>
        <v>779641.8</v>
      </c>
      <c r="AK34" s="23">
        <f t="shared" si="27"/>
        <v>779641.8</v>
      </c>
      <c r="AL34" s="23">
        <f t="shared" si="27"/>
        <v>779641.8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Y34" s="45">
        <f t="shared" si="28"/>
        <v>2026</v>
      </c>
      <c r="AZ34" s="23"/>
      <c r="BA34" s="23"/>
      <c r="BB34" s="23"/>
      <c r="BC34" s="23"/>
      <c r="BD34" s="23">
        <f>Y11/5</f>
        <v>1129654.3999999999</v>
      </c>
      <c r="BE34" s="23">
        <f>BD34</f>
        <v>1129654.3999999999</v>
      </c>
      <c r="BF34" s="23">
        <f t="shared" si="29"/>
        <v>1129654.3999999999</v>
      </c>
      <c r="BG34" s="23">
        <f t="shared" si="29"/>
        <v>1129654.3999999999</v>
      </c>
      <c r="BH34" s="23">
        <f t="shared" si="29"/>
        <v>1129654.3999999999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2:70" x14ac:dyDescent="0.3">
      <c r="B35" s="19" t="s">
        <v>21</v>
      </c>
      <c r="C35" s="20">
        <v>6.9808031062298465E-2</v>
      </c>
      <c r="D35" s="22">
        <v>212000</v>
      </c>
      <c r="F35" s="135" t="s">
        <v>38</v>
      </c>
      <c r="G35" s="155">
        <v>6.7213846610611833E-2</v>
      </c>
      <c r="H35" s="46">
        <v>44000</v>
      </c>
      <c r="R35" t="s">
        <v>93</v>
      </c>
      <c r="W35" t="s">
        <v>94</v>
      </c>
      <c r="AC35" s="45">
        <f t="shared" si="26"/>
        <v>2027</v>
      </c>
      <c r="AD35" s="23"/>
      <c r="AE35" s="23"/>
      <c r="AF35" s="23"/>
      <c r="AG35" s="23"/>
      <c r="AH35" s="23"/>
      <c r="AI35" s="23">
        <f>S12/5</f>
        <v>801647.4</v>
      </c>
      <c r="AJ35" s="23">
        <f>AI35</f>
        <v>801647.4</v>
      </c>
      <c r="AK35" s="23">
        <f t="shared" si="27"/>
        <v>801647.4</v>
      </c>
      <c r="AL35" s="23">
        <f t="shared" si="27"/>
        <v>801647.4</v>
      </c>
      <c r="AM35" s="23">
        <f t="shared" si="27"/>
        <v>801647.4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45">
        <f t="shared" si="28"/>
        <v>2027</v>
      </c>
      <c r="AZ35" s="23"/>
      <c r="BA35" s="23"/>
      <c r="BB35" s="23"/>
      <c r="BC35" s="23"/>
      <c r="BD35" s="23"/>
      <c r="BE35" s="23">
        <f>Y12/5</f>
        <v>1161539.2</v>
      </c>
      <c r="BF35" s="23">
        <f>BE35</f>
        <v>1161539.2</v>
      </c>
      <c r="BG35" s="23">
        <f t="shared" si="29"/>
        <v>1161539.2</v>
      </c>
      <c r="BH35" s="23">
        <f t="shared" si="29"/>
        <v>1161539.2</v>
      </c>
      <c r="BI35" s="23">
        <f t="shared" si="29"/>
        <v>1161539.2</v>
      </c>
      <c r="BJ35" s="23"/>
      <c r="BK35" s="23"/>
      <c r="BL35" s="23"/>
      <c r="BM35" s="23"/>
      <c r="BN35" s="23"/>
      <c r="BO35" s="23"/>
      <c r="BP35" s="23"/>
      <c r="BQ35" s="23"/>
      <c r="BR35" s="23"/>
    </row>
    <row r="36" spans="2:70" ht="15" thickBot="1" x14ac:dyDescent="0.35">
      <c r="B36" s="19" t="s">
        <v>22</v>
      </c>
      <c r="C36" s="20">
        <v>4.9638641767903328E-2</v>
      </c>
      <c r="D36" s="22">
        <v>100000</v>
      </c>
      <c r="F36" s="135" t="s">
        <v>39</v>
      </c>
      <c r="G36" s="155">
        <v>1.516199237199907E-2</v>
      </c>
      <c r="H36" s="46">
        <v>41000</v>
      </c>
      <c r="R36" t="s">
        <v>87</v>
      </c>
      <c r="W36" t="s">
        <v>89</v>
      </c>
      <c r="AC36" s="45">
        <f t="shared" si="26"/>
        <v>2028</v>
      </c>
      <c r="AD36" s="23"/>
      <c r="AE36" s="23"/>
      <c r="AF36" s="23"/>
      <c r="AG36" s="23"/>
      <c r="AH36" s="23"/>
      <c r="AI36" s="23"/>
      <c r="AJ36" s="23">
        <f>S13/5</f>
        <v>806629.8</v>
      </c>
      <c r="AK36" s="23">
        <f>AJ36</f>
        <v>806629.8</v>
      </c>
      <c r="AL36" s="23">
        <f t="shared" si="27"/>
        <v>806629.8</v>
      </c>
      <c r="AM36" s="23">
        <f t="shared" si="27"/>
        <v>806629.8</v>
      </c>
      <c r="AN36" s="23">
        <f t="shared" si="27"/>
        <v>806629.8</v>
      </c>
      <c r="AO36" s="23"/>
      <c r="AP36" s="23"/>
      <c r="AQ36" s="23"/>
      <c r="AR36" s="23"/>
      <c r="AS36" s="23"/>
      <c r="AT36" s="23"/>
      <c r="AU36" s="23"/>
      <c r="AV36" s="23"/>
      <c r="AW36" s="23"/>
      <c r="AY36" s="45">
        <f t="shared" si="28"/>
        <v>2028</v>
      </c>
      <c r="AZ36" s="23"/>
      <c r="BA36" s="23"/>
      <c r="BB36" s="23"/>
      <c r="BC36" s="23"/>
      <c r="BD36" s="23"/>
      <c r="BE36" s="23"/>
      <c r="BF36" s="23">
        <f>Y13/5</f>
        <v>1168758.3999999999</v>
      </c>
      <c r="BG36" s="23">
        <f>BF36</f>
        <v>1168758.3999999999</v>
      </c>
      <c r="BH36" s="23">
        <f t="shared" si="29"/>
        <v>1168758.3999999999</v>
      </c>
      <c r="BI36" s="23">
        <f t="shared" si="29"/>
        <v>1168758.3999999999</v>
      </c>
      <c r="BJ36" s="23">
        <f t="shared" si="29"/>
        <v>1168758.3999999999</v>
      </c>
      <c r="BK36" s="23"/>
      <c r="BL36" s="23"/>
      <c r="BM36" s="23"/>
      <c r="BN36" s="23"/>
      <c r="BO36" s="23"/>
      <c r="BP36" s="23"/>
      <c r="BQ36" s="23"/>
      <c r="BR36" s="23"/>
    </row>
    <row r="37" spans="2:70" ht="15" thickTop="1" x14ac:dyDescent="0.3">
      <c r="B37" s="19" t="s">
        <v>23</v>
      </c>
      <c r="C37" s="20">
        <v>0.30005623926027986</v>
      </c>
      <c r="D37" s="22">
        <v>489000</v>
      </c>
      <c r="R37" s="82" t="s">
        <v>86</v>
      </c>
      <c r="S37" s="83" t="s">
        <v>6</v>
      </c>
      <c r="T37" s="83" t="s">
        <v>7</v>
      </c>
      <c r="U37" s="83" t="s">
        <v>8</v>
      </c>
      <c r="V37" s="84" t="s">
        <v>44</v>
      </c>
      <c r="W37" s="82" t="s">
        <v>86</v>
      </c>
      <c r="X37" s="83" t="s">
        <v>6</v>
      </c>
      <c r="Y37" s="83" t="s">
        <v>7</v>
      </c>
      <c r="Z37" s="83" t="s">
        <v>8</v>
      </c>
      <c r="AA37" s="84" t="s">
        <v>44</v>
      </c>
      <c r="AC37" s="45">
        <f t="shared" si="26"/>
        <v>2029</v>
      </c>
      <c r="AD37" s="23"/>
      <c r="AE37" s="23"/>
      <c r="AF37" s="23"/>
      <c r="AG37" s="23"/>
      <c r="AH37" s="23"/>
      <c r="AI37" s="23"/>
      <c r="AJ37" s="23"/>
      <c r="AK37" s="23">
        <f>S14/5</f>
        <v>822615</v>
      </c>
      <c r="AL37" s="23">
        <f>AK37</f>
        <v>822615</v>
      </c>
      <c r="AM37" s="23">
        <f t="shared" si="27"/>
        <v>822615</v>
      </c>
      <c r="AN37" s="23">
        <f t="shared" si="27"/>
        <v>822615</v>
      </c>
      <c r="AO37" s="23">
        <f t="shared" si="27"/>
        <v>822615</v>
      </c>
      <c r="AP37" s="23"/>
      <c r="AQ37" s="23"/>
      <c r="AR37" s="23"/>
      <c r="AS37" s="23"/>
      <c r="AT37" s="23"/>
      <c r="AU37" s="23"/>
      <c r="AV37" s="23"/>
      <c r="AW37" s="23"/>
      <c r="AY37" s="45">
        <f t="shared" si="28"/>
        <v>2029</v>
      </c>
      <c r="AZ37" s="23"/>
      <c r="BA37" s="23"/>
      <c r="BB37" s="23"/>
      <c r="BC37" s="23"/>
      <c r="BD37" s="23"/>
      <c r="BE37" s="23"/>
      <c r="BF37" s="23"/>
      <c r="BG37" s="23">
        <f>Y14/5</f>
        <v>1191920</v>
      </c>
      <c r="BH37" s="23">
        <f>BG37</f>
        <v>1191920</v>
      </c>
      <c r="BI37" s="23">
        <f t="shared" si="29"/>
        <v>1191920</v>
      </c>
      <c r="BJ37" s="23">
        <f t="shared" si="29"/>
        <v>1191920</v>
      </c>
      <c r="BK37" s="23">
        <f t="shared" si="29"/>
        <v>1191920</v>
      </c>
      <c r="BL37" s="23"/>
      <c r="BM37" s="23"/>
      <c r="BN37" s="23"/>
      <c r="BO37" s="23"/>
      <c r="BP37" s="23"/>
      <c r="BQ37" s="23"/>
      <c r="BR37" s="23"/>
    </row>
    <row r="38" spans="2:70" x14ac:dyDescent="0.3">
      <c r="B38" s="19" t="s">
        <v>24</v>
      </c>
      <c r="C38" s="20">
        <v>5.9538070621641681E-2</v>
      </c>
      <c r="D38" s="22">
        <v>489000</v>
      </c>
      <c r="F38" t="s">
        <v>144</v>
      </c>
      <c r="R38" s="100">
        <v>2022</v>
      </c>
      <c r="S38" s="111">
        <f>AD26</f>
        <v>344850</v>
      </c>
      <c r="T38" s="111">
        <f>AD49</f>
        <v>706047.6</v>
      </c>
      <c r="U38" s="111">
        <f>AD72</f>
        <v>214739.20000000001</v>
      </c>
      <c r="V38" s="113">
        <f t="shared" ref="V38:V56" si="30">SUM(S38:U38)</f>
        <v>1265636.8</v>
      </c>
      <c r="W38" s="100">
        <v>2022</v>
      </c>
      <c r="X38" s="111">
        <f>AZ26</f>
        <v>499730</v>
      </c>
      <c r="Y38" s="111">
        <f>AZ49</f>
        <v>1023020.8</v>
      </c>
      <c r="Z38" s="111">
        <f>AZ72</f>
        <v>311251.20000000001</v>
      </c>
      <c r="AA38" s="113">
        <f>SUM(X38:Z38)</f>
        <v>1834002</v>
      </c>
      <c r="AC38" s="45">
        <f t="shared" si="26"/>
        <v>2030</v>
      </c>
      <c r="AD38" s="23"/>
      <c r="AE38" s="23"/>
      <c r="AF38" s="23"/>
      <c r="AG38" s="23"/>
      <c r="AH38" s="23"/>
      <c r="AI38" s="23"/>
      <c r="AJ38" s="23"/>
      <c r="AK38" s="23"/>
      <c r="AL38" s="23">
        <f>S15/5</f>
        <v>835382.4</v>
      </c>
      <c r="AM38" s="23">
        <f>AL38</f>
        <v>835382.4</v>
      </c>
      <c r="AN38" s="23">
        <f t="shared" si="27"/>
        <v>835382.4</v>
      </c>
      <c r="AO38" s="23">
        <f t="shared" si="27"/>
        <v>835382.4</v>
      </c>
      <c r="AP38" s="23">
        <f t="shared" si="27"/>
        <v>835382.4</v>
      </c>
      <c r="AQ38" s="23"/>
      <c r="AR38" s="23"/>
      <c r="AS38" s="23"/>
      <c r="AT38" s="23"/>
      <c r="AU38" s="23"/>
      <c r="AV38" s="23"/>
      <c r="AW38" s="23"/>
      <c r="AY38" s="45">
        <f t="shared" si="28"/>
        <v>2030</v>
      </c>
      <c r="AZ38" s="23"/>
      <c r="BA38" s="23"/>
      <c r="BB38" s="23"/>
      <c r="BC38" s="23"/>
      <c r="BD38" s="23"/>
      <c r="BE38" s="23"/>
      <c r="BF38" s="23"/>
      <c r="BG38" s="23"/>
      <c r="BH38" s="23">
        <f>Y15/5</f>
        <v>1210419.2</v>
      </c>
      <c r="BI38" s="23">
        <f>BH38</f>
        <v>1210419.2</v>
      </c>
      <c r="BJ38" s="23">
        <f t="shared" si="29"/>
        <v>1210419.2</v>
      </c>
      <c r="BK38" s="23">
        <f t="shared" si="29"/>
        <v>1210419.2</v>
      </c>
      <c r="BL38" s="23">
        <f t="shared" si="29"/>
        <v>1210419.2</v>
      </c>
      <c r="BM38" s="23"/>
      <c r="BN38" s="23"/>
      <c r="BO38" s="23"/>
      <c r="BP38" s="23"/>
      <c r="BQ38" s="23"/>
      <c r="BR38" s="23"/>
    </row>
    <row r="39" spans="2:70" ht="15" thickBot="1" x14ac:dyDescent="0.35">
      <c r="B39" s="19" t="s">
        <v>25</v>
      </c>
      <c r="C39" s="20">
        <v>4.6688179083072224E-3</v>
      </c>
      <c r="D39" s="22">
        <v>47000</v>
      </c>
      <c r="F39" s="239" t="s">
        <v>143</v>
      </c>
      <c r="L39" t="s">
        <v>139</v>
      </c>
      <c r="R39" s="100">
        <v>2023</v>
      </c>
      <c r="S39" s="111">
        <f>AE26</f>
        <v>725952</v>
      </c>
      <c r="T39" s="111">
        <f>AE49</f>
        <v>1424032.2</v>
      </c>
      <c r="U39" s="111">
        <f>AE72</f>
        <v>433109.6</v>
      </c>
      <c r="V39" s="113">
        <f t="shared" si="30"/>
        <v>2583093.8000000003</v>
      </c>
      <c r="W39" s="100">
        <v>2023</v>
      </c>
      <c r="X39" s="111">
        <f>BA26</f>
        <v>1051993.6000000001</v>
      </c>
      <c r="Y39" s="111">
        <f>BA49</f>
        <v>2063337.6</v>
      </c>
      <c r="Z39" s="111">
        <f>BA72</f>
        <v>627765.60000000009</v>
      </c>
      <c r="AA39" s="113">
        <f t="shared" ref="AA39:AA56" si="31">SUM(X39:Z39)</f>
        <v>3743096.8000000003</v>
      </c>
      <c r="AC39" s="45">
        <f t="shared" si="26"/>
        <v>2031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f>S16/5</f>
        <v>848149.8</v>
      </c>
      <c r="AN39" s="23">
        <f>AM39</f>
        <v>848149.8</v>
      </c>
      <c r="AO39" s="23">
        <f t="shared" si="27"/>
        <v>848149.8</v>
      </c>
      <c r="AP39" s="23">
        <f t="shared" si="27"/>
        <v>848149.8</v>
      </c>
      <c r="AQ39" s="23">
        <f t="shared" si="27"/>
        <v>848149.8</v>
      </c>
      <c r="AR39" s="23"/>
      <c r="AS39" s="23"/>
      <c r="AT39" s="23"/>
      <c r="AU39" s="23"/>
      <c r="AV39" s="23"/>
      <c r="AW39" s="23"/>
      <c r="AY39" s="45">
        <f t="shared" si="28"/>
        <v>2031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>
        <f>Y16/5</f>
        <v>1228918.3999999999</v>
      </c>
      <c r="BJ39" s="23">
        <f>BI39</f>
        <v>1228918.3999999999</v>
      </c>
      <c r="BK39" s="23">
        <f t="shared" si="29"/>
        <v>1228918.3999999999</v>
      </c>
      <c r="BL39" s="23">
        <f t="shared" si="29"/>
        <v>1228918.3999999999</v>
      </c>
      <c r="BM39" s="23">
        <f t="shared" si="29"/>
        <v>1228918.3999999999</v>
      </c>
      <c r="BN39" s="23"/>
      <c r="BO39" s="23"/>
      <c r="BP39" s="23"/>
      <c r="BQ39" s="23"/>
      <c r="BR39" s="23"/>
    </row>
    <row r="40" spans="2:70" ht="15" thickTop="1" x14ac:dyDescent="0.3">
      <c r="L40" s="70"/>
      <c r="M40" s="247" t="s">
        <v>135</v>
      </c>
      <c r="N40" s="97"/>
      <c r="O40" s="97"/>
      <c r="P40" s="97"/>
      <c r="Q40" s="98"/>
      <c r="R40" s="100">
        <v>2024</v>
      </c>
      <c r="S40" s="111">
        <f>AF26</f>
        <v>1080321</v>
      </c>
      <c r="T40" s="111">
        <f>AF49</f>
        <v>2166928.7999999998</v>
      </c>
      <c r="U40" s="111">
        <f>AF72</f>
        <v>659062.80000000005</v>
      </c>
      <c r="V40" s="113">
        <f t="shared" si="30"/>
        <v>3906312.5999999996</v>
      </c>
      <c r="W40" s="100">
        <v>2024</v>
      </c>
      <c r="X40" s="111">
        <f>BB26</f>
        <v>1565517.8</v>
      </c>
      <c r="Y40" s="111">
        <f>BB49</f>
        <v>3139750.4000000004</v>
      </c>
      <c r="Z40" s="111">
        <f>BB72</f>
        <v>955270.8</v>
      </c>
      <c r="AA40" s="113">
        <f t="shared" si="31"/>
        <v>5660539</v>
      </c>
      <c r="AC40" s="45">
        <f t="shared" si="26"/>
        <v>2032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>
        <f>S17/5</f>
        <v>871920</v>
      </c>
      <c r="AO40" s="23">
        <f>AN40</f>
        <v>871920</v>
      </c>
      <c r="AP40" s="23">
        <f t="shared" si="27"/>
        <v>871920</v>
      </c>
      <c r="AQ40" s="23">
        <f t="shared" si="27"/>
        <v>871920</v>
      </c>
      <c r="AR40" s="23">
        <f t="shared" si="27"/>
        <v>871920</v>
      </c>
      <c r="AS40" s="23"/>
      <c r="AT40" s="23"/>
      <c r="AU40" s="23"/>
      <c r="AV40" s="23"/>
      <c r="AW40" s="23"/>
      <c r="AY40" s="45">
        <f t="shared" si="28"/>
        <v>2032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>
        <f>Y17/5</f>
        <v>1263360</v>
      </c>
      <c r="BK40" s="23">
        <f>BJ40</f>
        <v>1263360</v>
      </c>
      <c r="BL40" s="23">
        <f t="shared" si="29"/>
        <v>1263360</v>
      </c>
      <c r="BM40" s="23">
        <f t="shared" si="29"/>
        <v>1263360</v>
      </c>
      <c r="BN40" s="23">
        <f t="shared" si="29"/>
        <v>1263360</v>
      </c>
      <c r="BO40" s="23"/>
      <c r="BP40" s="23"/>
      <c r="BQ40" s="23"/>
      <c r="BR40" s="23"/>
    </row>
    <row r="41" spans="2:70" x14ac:dyDescent="0.3">
      <c r="B41" s="1" t="s">
        <v>41</v>
      </c>
      <c r="L41" s="245" t="s">
        <v>82</v>
      </c>
      <c r="M41" s="126" t="s">
        <v>136</v>
      </c>
      <c r="N41" s="126" t="s">
        <v>6</v>
      </c>
      <c r="O41" s="126" t="s">
        <v>7</v>
      </c>
      <c r="P41" s="126" t="s">
        <v>8</v>
      </c>
      <c r="Q41" s="246" t="s">
        <v>44</v>
      </c>
      <c r="R41" s="100">
        <v>2025</v>
      </c>
      <c r="S41" s="111">
        <f>AG26</f>
        <v>1442784</v>
      </c>
      <c r="T41" s="111">
        <f>AG49</f>
        <v>2942730</v>
      </c>
      <c r="U41" s="111">
        <f>AG72</f>
        <v>895019.60000000009</v>
      </c>
      <c r="V41" s="113">
        <f t="shared" si="30"/>
        <v>5280533.5999999996</v>
      </c>
      <c r="W41" s="100">
        <v>2025</v>
      </c>
      <c r="X41" s="111">
        <f>BC26</f>
        <v>2090771.2000000002</v>
      </c>
      <c r="Y41" s="111">
        <f>BC49</f>
        <v>4263840</v>
      </c>
      <c r="Z41" s="111">
        <f>BC72</f>
        <v>1297275.6000000001</v>
      </c>
      <c r="AA41" s="113">
        <f t="shared" si="31"/>
        <v>7651886.8000000007</v>
      </c>
      <c r="AC41" s="45">
        <f t="shared" si="26"/>
        <v>2033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>
        <f>S18/5</f>
        <v>887905.2</v>
      </c>
      <c r="AP41" s="23">
        <f>AO41</f>
        <v>887905.2</v>
      </c>
      <c r="AQ41" s="23">
        <f t="shared" si="27"/>
        <v>887905.2</v>
      </c>
      <c r="AR41" s="23">
        <f t="shared" si="27"/>
        <v>887905.2</v>
      </c>
      <c r="AS41" s="23">
        <f t="shared" si="27"/>
        <v>887905.2</v>
      </c>
      <c r="AT41" s="23"/>
      <c r="AU41" s="23"/>
      <c r="AV41" s="23"/>
      <c r="AW41" s="23"/>
      <c r="AY41" s="45">
        <f t="shared" si="28"/>
        <v>2033</v>
      </c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>
        <f>Y18/5</f>
        <v>1286521.6000000001</v>
      </c>
      <c r="BL41" s="23">
        <f>BK41</f>
        <v>1286521.6000000001</v>
      </c>
      <c r="BM41" s="23">
        <f t="shared" si="29"/>
        <v>1286521.6000000001</v>
      </c>
      <c r="BN41" s="23">
        <f t="shared" si="29"/>
        <v>1286521.6000000001</v>
      </c>
      <c r="BO41" s="23">
        <f t="shared" si="29"/>
        <v>1286521.6000000001</v>
      </c>
      <c r="BP41" s="23"/>
      <c r="BQ41" s="23"/>
      <c r="BR41" s="23"/>
    </row>
    <row r="42" spans="2:70" x14ac:dyDescent="0.3">
      <c r="L42" s="100">
        <v>2022</v>
      </c>
      <c r="M42" s="236">
        <v>2026</v>
      </c>
      <c r="N42" s="111">
        <f>M7*H145</f>
        <v>1450742.2272188929</v>
      </c>
      <c r="O42" s="111">
        <f>N7*H146</f>
        <v>2971560.1077150991</v>
      </c>
      <c r="P42" s="111">
        <f>O7*H147</f>
        <v>901311.87187833583</v>
      </c>
      <c r="Q42" s="113">
        <f t="shared" ref="Q42:Q48" si="32">SUM(N42:P42)</f>
        <v>5323614.2068123287</v>
      </c>
      <c r="R42" s="100">
        <v>2026</v>
      </c>
      <c r="S42" s="111">
        <f>AH26</f>
        <v>1818756</v>
      </c>
      <c r="T42" s="111">
        <f>AH49</f>
        <v>3722371.8</v>
      </c>
      <c r="U42" s="111">
        <f>AH72</f>
        <v>1132151.2000000002</v>
      </c>
      <c r="V42" s="113">
        <f t="shared" si="30"/>
        <v>6673279</v>
      </c>
      <c r="W42" s="100">
        <v>2026</v>
      </c>
      <c r="X42" s="111">
        <f>BD26</f>
        <v>2635600.8000000003</v>
      </c>
      <c r="Y42" s="111">
        <f>BD49</f>
        <v>5393494.4000000004</v>
      </c>
      <c r="Z42" s="111">
        <f>BD72</f>
        <v>1640983.2000000002</v>
      </c>
      <c r="AA42" s="113">
        <f t="shared" si="31"/>
        <v>9670078.4000000022</v>
      </c>
      <c r="AC42" s="45">
        <f t="shared" si="26"/>
        <v>2034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>
        <f>S19/5</f>
        <v>916138.8</v>
      </c>
      <c r="AQ42" s="23">
        <f>AP42</f>
        <v>916138.8</v>
      </c>
      <c r="AR42" s="23">
        <f t="shared" si="27"/>
        <v>916138.8</v>
      </c>
      <c r="AS42" s="23">
        <f t="shared" si="27"/>
        <v>916138.8</v>
      </c>
      <c r="AT42" s="23">
        <f t="shared" si="27"/>
        <v>916138.8</v>
      </c>
      <c r="AU42" s="23"/>
      <c r="AV42" s="23"/>
      <c r="AW42" s="23"/>
      <c r="AY42" s="45">
        <f t="shared" si="28"/>
        <v>2034</v>
      </c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>
        <f>Y19/5</f>
        <v>1327430.3999999999</v>
      </c>
      <c r="BM42" s="23">
        <f>BL42</f>
        <v>1327430.3999999999</v>
      </c>
      <c r="BN42" s="23">
        <f t="shared" si="29"/>
        <v>1327430.3999999999</v>
      </c>
      <c r="BO42" s="23">
        <f t="shared" si="29"/>
        <v>1327430.3999999999</v>
      </c>
      <c r="BP42" s="23">
        <f t="shared" si="29"/>
        <v>1327430.3999999999</v>
      </c>
      <c r="BQ42" s="23"/>
      <c r="BR42" s="23"/>
    </row>
    <row r="43" spans="2:70" x14ac:dyDescent="0.3">
      <c r="B43" s="251" t="s">
        <v>45</v>
      </c>
      <c r="C43" s="24" t="s">
        <v>26</v>
      </c>
      <c r="D43" s="24" t="s">
        <v>11</v>
      </c>
      <c r="E43" s="24" t="s">
        <v>43</v>
      </c>
      <c r="F43" s="24" t="s">
        <v>48</v>
      </c>
      <c r="G43" s="167" t="s">
        <v>49</v>
      </c>
      <c r="H43" s="13" t="s">
        <v>50</v>
      </c>
      <c r="L43" s="100">
        <v>2023</v>
      </c>
      <c r="M43" s="236">
        <v>2027</v>
      </c>
      <c r="N43" s="111">
        <f>M8*H145</f>
        <v>1603250.0051546311</v>
      </c>
      <c r="O43" s="111">
        <f>N8*H146</f>
        <v>3021799.6567282183</v>
      </c>
      <c r="P43" s="111">
        <f>O8*H147</f>
        <v>916552.88827946153</v>
      </c>
      <c r="Q43" s="113">
        <f t="shared" si="32"/>
        <v>5541602.5501623107</v>
      </c>
      <c r="R43" s="100">
        <v>2027</v>
      </c>
      <c r="S43" s="111">
        <f>AI26</f>
        <v>1857060</v>
      </c>
      <c r="T43" s="111">
        <f>AI49</f>
        <v>3817971.6</v>
      </c>
      <c r="U43" s="111">
        <f>AI72</f>
        <v>1161236.3999999999</v>
      </c>
      <c r="V43" s="113">
        <f t="shared" si="30"/>
        <v>6836268</v>
      </c>
      <c r="W43" s="100">
        <v>2027</v>
      </c>
      <c r="X43" s="111">
        <f>BE26</f>
        <v>2691108</v>
      </c>
      <c r="Y43" s="111">
        <f>BE49</f>
        <v>5532012.7999999998</v>
      </c>
      <c r="Z43" s="111">
        <f>BE72</f>
        <v>1683140.4</v>
      </c>
      <c r="AA43" s="113">
        <f t="shared" si="31"/>
        <v>9906261.1999999993</v>
      </c>
      <c r="AC43" s="45">
        <f t="shared" si="26"/>
        <v>2035</v>
      </c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>
        <f>S20/5</f>
        <v>932746.8</v>
      </c>
      <c r="AR43" s="23">
        <f>AQ43</f>
        <v>932746.8</v>
      </c>
      <c r="AS43" s="23">
        <f t="shared" si="27"/>
        <v>932746.8</v>
      </c>
      <c r="AT43" s="23">
        <f t="shared" si="27"/>
        <v>932746.8</v>
      </c>
      <c r="AU43" s="23">
        <f t="shared" si="27"/>
        <v>932746.8</v>
      </c>
      <c r="AV43" s="23"/>
      <c r="AW43" s="23"/>
      <c r="AY43" s="45">
        <v>2035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>
        <f>Y20/5</f>
        <v>1351494.4</v>
      </c>
      <c r="BN43" s="23">
        <f>BM43</f>
        <v>1351494.4</v>
      </c>
      <c r="BO43" s="23">
        <f t="shared" si="29"/>
        <v>1351494.4</v>
      </c>
      <c r="BP43" s="23">
        <f t="shared" si="29"/>
        <v>1351494.4</v>
      </c>
      <c r="BQ43" s="23">
        <f t="shared" si="29"/>
        <v>1351494.4</v>
      </c>
      <c r="BR43" s="23"/>
    </row>
    <row r="44" spans="2:70" x14ac:dyDescent="0.3">
      <c r="B44" s="25" t="s">
        <v>19</v>
      </c>
      <c r="C44" s="16">
        <f>C33</f>
        <v>7.252466313402571E-2</v>
      </c>
      <c r="D44" s="26">
        <v>50000</v>
      </c>
      <c r="E44" s="27">
        <v>100000</v>
      </c>
      <c r="F44" s="28">
        <v>50000</v>
      </c>
      <c r="G44" s="28">
        <v>50000</v>
      </c>
      <c r="H44" s="46">
        <f>G44-F44</f>
        <v>0</v>
      </c>
      <c r="L44" s="100">
        <v>2024</v>
      </c>
      <c r="M44" s="236">
        <v>2028</v>
      </c>
      <c r="N44" s="111">
        <f>M9*H145</f>
        <v>1490787.5085322077</v>
      </c>
      <c r="O44" s="111">
        <f>N9*H146</f>
        <v>3126647.4111903799</v>
      </c>
      <c r="P44" s="111">
        <f>O9*H147</f>
        <v>948379.71664651821</v>
      </c>
      <c r="Q44" s="113">
        <f t="shared" si="32"/>
        <v>5565814.6363691064</v>
      </c>
      <c r="R44" s="100">
        <v>2028</v>
      </c>
      <c r="S44" s="111">
        <f>AJ26</f>
        <v>1866921</v>
      </c>
      <c r="T44" s="111">
        <f>AJ49</f>
        <v>3906616.8</v>
      </c>
      <c r="U44" s="111">
        <f>AJ72</f>
        <v>1188221.2</v>
      </c>
      <c r="V44" s="113">
        <f t="shared" si="30"/>
        <v>6961759</v>
      </c>
      <c r="W44" s="100">
        <v>2028</v>
      </c>
      <c r="X44" s="111">
        <f>BF26</f>
        <v>2705397.8000000003</v>
      </c>
      <c r="Y44" s="111">
        <f>BF49</f>
        <v>5660454.4000000004</v>
      </c>
      <c r="Z44" s="111">
        <f>BF72</f>
        <v>1722253.2</v>
      </c>
      <c r="AA44" s="113">
        <f t="shared" si="31"/>
        <v>10088105.4</v>
      </c>
      <c r="AC44" s="45">
        <v>236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f>S21/5</f>
        <v>937002.6</v>
      </c>
      <c r="AS44" s="23">
        <f>AR44</f>
        <v>937002.6</v>
      </c>
      <c r="AT44" s="23">
        <f t="shared" si="27"/>
        <v>937002.6</v>
      </c>
      <c r="AU44" s="23">
        <f t="shared" si="27"/>
        <v>937002.6</v>
      </c>
      <c r="AV44" s="23">
        <f t="shared" ref="AV44:AV45" si="33">AU44</f>
        <v>937002.6</v>
      </c>
      <c r="AW44" s="23"/>
      <c r="AY44" s="45">
        <v>2036</v>
      </c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>
        <f>Y21/5</f>
        <v>1357660.8</v>
      </c>
      <c r="BO44" s="23">
        <f>BN44</f>
        <v>1357660.8</v>
      </c>
      <c r="BP44" s="23">
        <f t="shared" si="29"/>
        <v>1357660.8</v>
      </c>
      <c r="BQ44" s="23">
        <f t="shared" si="29"/>
        <v>1357660.8</v>
      </c>
      <c r="BR44" s="23">
        <f t="shared" ref="BR44:BR45" si="34">BQ44</f>
        <v>1357660.8</v>
      </c>
    </row>
    <row r="45" spans="2:70" x14ac:dyDescent="0.3">
      <c r="B45" s="25" t="s">
        <v>22</v>
      </c>
      <c r="C45" s="16">
        <f>C36</f>
        <v>4.9638641767903328E-2</v>
      </c>
      <c r="D45" s="26">
        <v>100000</v>
      </c>
      <c r="E45" s="27">
        <v>100000</v>
      </c>
      <c r="F45" s="28">
        <v>100000</v>
      </c>
      <c r="G45" s="28">
        <v>100000</v>
      </c>
      <c r="H45" s="46">
        <f t="shared" ref="H45:H65" si="35">G45-F45</f>
        <v>0</v>
      </c>
      <c r="L45" s="100">
        <v>2025</v>
      </c>
      <c r="M45" s="236">
        <v>2029</v>
      </c>
      <c r="N45" s="111">
        <f>M10*H145</f>
        <v>1524837.987253709</v>
      </c>
      <c r="O45" s="111">
        <f>N10*H146</f>
        <v>3265133.8202091516</v>
      </c>
      <c r="P45" s="111">
        <f>O10*H147</f>
        <v>990367.22261432523</v>
      </c>
      <c r="Q45" s="113">
        <f t="shared" si="32"/>
        <v>5780339.0300771864</v>
      </c>
      <c r="R45" s="100">
        <v>2029</v>
      </c>
      <c r="S45" s="111">
        <f>AK26</f>
        <v>1911609</v>
      </c>
      <c r="T45" s="111">
        <f>AK49</f>
        <v>3986335.2</v>
      </c>
      <c r="U45" s="111">
        <f>AK72</f>
        <v>1212464.8</v>
      </c>
      <c r="V45" s="113">
        <f t="shared" si="30"/>
        <v>7110409</v>
      </c>
      <c r="W45" s="100">
        <v>2029</v>
      </c>
      <c r="X45" s="111">
        <f>BG26</f>
        <v>2770156.2</v>
      </c>
      <c r="Y45" s="111">
        <f>BG49</f>
        <v>5775961.5999999996</v>
      </c>
      <c r="Z45" s="111">
        <f>BG72</f>
        <v>1757392.8</v>
      </c>
      <c r="AA45" s="113">
        <f t="shared" si="31"/>
        <v>10303510.600000001</v>
      </c>
      <c r="AC45" s="45">
        <v>2037</v>
      </c>
      <c r="AS45">
        <f>S22/5</f>
        <v>943230.6</v>
      </c>
      <c r="AT45">
        <f>AS45</f>
        <v>943230.6</v>
      </c>
      <c r="AU45">
        <f t="shared" si="27"/>
        <v>943230.6</v>
      </c>
      <c r="AV45">
        <f t="shared" si="33"/>
        <v>943230.6</v>
      </c>
      <c r="AY45" s="45">
        <v>2037</v>
      </c>
      <c r="BO45">
        <f>Y22/5</f>
        <v>1366684.8</v>
      </c>
      <c r="BP45">
        <f>BO45</f>
        <v>1366684.8</v>
      </c>
      <c r="BQ45">
        <f t="shared" si="29"/>
        <v>1366684.8</v>
      </c>
      <c r="BR45">
        <f t="shared" si="34"/>
        <v>1366684.8</v>
      </c>
    </row>
    <row r="46" spans="2:70" x14ac:dyDescent="0.3">
      <c r="B46" s="29" t="s">
        <v>25</v>
      </c>
      <c r="C46" s="17">
        <f>C39</f>
        <v>4.6688179083072224E-3</v>
      </c>
      <c r="D46" s="26">
        <v>47000</v>
      </c>
      <c r="E46" s="27">
        <v>100000</v>
      </c>
      <c r="F46" s="28">
        <v>47000</v>
      </c>
      <c r="G46" s="28">
        <v>47000</v>
      </c>
      <c r="H46" s="46">
        <f t="shared" si="35"/>
        <v>0</v>
      </c>
      <c r="L46" s="100">
        <v>2026</v>
      </c>
      <c r="M46" s="236">
        <v>2030</v>
      </c>
      <c r="N46" s="111">
        <f>M11*H145</f>
        <v>1581668.7158241021</v>
      </c>
      <c r="O46" s="111">
        <f>N11*H146</f>
        <v>3281297.8490220685</v>
      </c>
      <c r="P46" s="111">
        <f>O11*H147</f>
        <v>995298.13968527771</v>
      </c>
      <c r="Q46" s="113">
        <f t="shared" si="32"/>
        <v>5858264.7045314489</v>
      </c>
      <c r="R46" s="100">
        <v>2030</v>
      </c>
      <c r="S46" s="111">
        <f>AL26</f>
        <v>1957380</v>
      </c>
      <c r="T46" s="111">
        <f>AL49</f>
        <v>4045916.4</v>
      </c>
      <c r="U46" s="111">
        <f>AL72</f>
        <v>1230585.2</v>
      </c>
      <c r="V46" s="113">
        <f t="shared" si="30"/>
        <v>7233881.6000000006</v>
      </c>
      <c r="W46" s="100">
        <v>2030</v>
      </c>
      <c r="X46" s="111">
        <f>BH26</f>
        <v>2836484</v>
      </c>
      <c r="Y46" s="111">
        <f>BH49</f>
        <v>5862291.2000000002</v>
      </c>
      <c r="Z46" s="111">
        <f>BH72</f>
        <v>1783657.2</v>
      </c>
      <c r="AA46" s="113">
        <f t="shared" si="31"/>
        <v>10482432.399999999</v>
      </c>
      <c r="AC46" s="45">
        <v>2038</v>
      </c>
      <c r="AT46">
        <f>S23/5</f>
        <v>947797.8</v>
      </c>
      <c r="AU46">
        <f>AT46</f>
        <v>947797.8</v>
      </c>
      <c r="AV46">
        <f>AU46</f>
        <v>947797.8</v>
      </c>
      <c r="AY46" s="45">
        <v>2038</v>
      </c>
      <c r="BP46">
        <f>Y23/5</f>
        <v>1373302.4</v>
      </c>
      <c r="BQ46">
        <f>BP46</f>
        <v>1373302.4</v>
      </c>
      <c r="BR46">
        <f>BQ46</f>
        <v>1373302.4</v>
      </c>
    </row>
    <row r="47" spans="2:70" x14ac:dyDescent="0.3">
      <c r="B47" s="40" t="s">
        <v>56</v>
      </c>
      <c r="C47" s="43">
        <f>0.331879826*C35</f>
        <v>2.316787720235821E-2</v>
      </c>
      <c r="D47" s="41">
        <v>212000</v>
      </c>
      <c r="E47" s="42">
        <v>100000</v>
      </c>
      <c r="F47" s="28">
        <v>100000</v>
      </c>
      <c r="G47" s="28">
        <v>212000</v>
      </c>
      <c r="H47" s="46">
        <f t="shared" si="35"/>
        <v>112000</v>
      </c>
      <c r="L47" s="100">
        <v>2027</v>
      </c>
      <c r="M47" s="236">
        <v>2031</v>
      </c>
      <c r="N47" s="111">
        <f>M12*H145</f>
        <v>1611882.5208868426</v>
      </c>
      <c r="O47" s="111">
        <f>N12*H146</f>
        <v>3373913.3654636447</v>
      </c>
      <c r="P47" s="111">
        <f>O12*H147</f>
        <v>1023389.4248167643</v>
      </c>
      <c r="Q47" s="113">
        <f t="shared" si="32"/>
        <v>6009185.3111672513</v>
      </c>
      <c r="R47" s="100">
        <v>2031</v>
      </c>
      <c r="S47" s="111">
        <f>AM26</f>
        <v>1997280</v>
      </c>
      <c r="T47" s="111">
        <f>AM49</f>
        <v>4114424.4000000004</v>
      </c>
      <c r="U47" s="111">
        <f>AM72</f>
        <v>1251411.2</v>
      </c>
      <c r="V47" s="113">
        <f t="shared" si="30"/>
        <v>7363115.6000000006</v>
      </c>
      <c r="W47" s="100">
        <v>2031</v>
      </c>
      <c r="X47" s="111">
        <f>BI26</f>
        <v>2894304.0000000005</v>
      </c>
      <c r="Y47" s="111">
        <f>BI49</f>
        <v>5961555.1999999993</v>
      </c>
      <c r="Z47" s="111">
        <f>BI72</f>
        <v>1813843.2000000002</v>
      </c>
      <c r="AA47" s="113">
        <f t="shared" si="31"/>
        <v>10669702.399999999</v>
      </c>
      <c r="AC47" s="45">
        <v>2039</v>
      </c>
      <c r="AU47">
        <f>S24/5</f>
        <v>954648.6</v>
      </c>
      <c r="AV47">
        <f>AU47</f>
        <v>954648.6</v>
      </c>
      <c r="AY47" s="45">
        <v>2039</v>
      </c>
      <c r="BQ47">
        <f>Y24/5</f>
        <v>1383228.8</v>
      </c>
      <c r="BR47">
        <f>BQ47</f>
        <v>1383228.8</v>
      </c>
    </row>
    <row r="48" spans="2:70" x14ac:dyDescent="0.3">
      <c r="B48" s="30" t="s">
        <v>44</v>
      </c>
      <c r="C48" s="18">
        <f>SUM(C44:C47)</f>
        <v>0.15000000001259448</v>
      </c>
      <c r="D48" s="35"/>
      <c r="E48" s="28"/>
      <c r="F48" s="28"/>
      <c r="G48" s="28"/>
      <c r="H48" s="46"/>
      <c r="L48" s="100">
        <v>2028</v>
      </c>
      <c r="M48" s="236">
        <v>2032</v>
      </c>
      <c r="N48" s="111">
        <f>M13*H145</f>
        <v>1644734.0390899812</v>
      </c>
      <c r="O48" s="111">
        <f>N13*H146</f>
        <v>3394882.916356077</v>
      </c>
      <c r="P48" s="111">
        <f>O13*H147</f>
        <v>1029814.5591819447</v>
      </c>
      <c r="Q48" s="113">
        <f t="shared" si="32"/>
        <v>6069431.5146280024</v>
      </c>
      <c r="R48" s="100">
        <v>2032</v>
      </c>
      <c r="S48" s="111">
        <f>AN26</f>
        <v>2041341</v>
      </c>
      <c r="T48" s="111">
        <f>AN49</f>
        <v>4184697</v>
      </c>
      <c r="U48" s="111">
        <f>AN72</f>
        <v>1272771.2</v>
      </c>
      <c r="V48" s="113">
        <f t="shared" si="30"/>
        <v>7498809.2000000002</v>
      </c>
      <c r="W48" s="100">
        <v>2032</v>
      </c>
      <c r="X48" s="111">
        <f>BJ26</f>
        <v>2958153.8</v>
      </c>
      <c r="Y48" s="111">
        <f>BJ49</f>
        <v>6063376</v>
      </c>
      <c r="Z48" s="111">
        <f>BJ72</f>
        <v>1844803.1999999997</v>
      </c>
      <c r="AA48" s="113">
        <f t="shared" si="31"/>
        <v>10866333</v>
      </c>
      <c r="AC48" s="45">
        <v>2040</v>
      </c>
      <c r="AV48">
        <f>S25/5</f>
        <v>959215.8</v>
      </c>
      <c r="AY48" s="45">
        <v>2040</v>
      </c>
      <c r="BR48">
        <f>Y25/5</f>
        <v>1389846.4</v>
      </c>
    </row>
    <row r="49" spans="2:71" x14ac:dyDescent="0.3">
      <c r="B49" s="30"/>
      <c r="C49" s="35"/>
      <c r="D49" s="35"/>
      <c r="E49" s="28"/>
      <c r="F49" s="28"/>
      <c r="G49" s="28"/>
      <c r="H49" s="46"/>
      <c r="J49" s="103"/>
      <c r="L49" s="100">
        <v>2029</v>
      </c>
      <c r="M49" s="236">
        <v>2033</v>
      </c>
      <c r="N49" s="111">
        <f>M14*H145</f>
        <v>1678784.5178114825</v>
      </c>
      <c r="O49" s="111">
        <f>N14*H146</f>
        <v>3462160.2254692973</v>
      </c>
      <c r="P49" s="111">
        <f>O14*H147</f>
        <v>1050135.9143834456</v>
      </c>
      <c r="Q49" s="113">
        <f t="shared" ref="Q49:Q56" si="36">SUM(N49:P49)</f>
        <v>6191080.6576642254</v>
      </c>
      <c r="R49" s="100">
        <v>2033</v>
      </c>
      <c r="S49" s="111">
        <f>AO26</f>
        <v>2086485</v>
      </c>
      <c r="T49" s="111">
        <f>AO49</f>
        <v>4265972.4000000004</v>
      </c>
      <c r="U49" s="111">
        <f>AO72</f>
        <v>1297442</v>
      </c>
      <c r="V49" s="113">
        <f t="shared" si="30"/>
        <v>7649899.4000000004</v>
      </c>
      <c r="W49" s="100">
        <v>2033</v>
      </c>
      <c r="X49" s="111">
        <f>BK26</f>
        <v>3023573</v>
      </c>
      <c r="Y49" s="111">
        <f>BK49</f>
        <v>6181139.1999999993</v>
      </c>
      <c r="Z49" s="111">
        <f>BK72</f>
        <v>1880562</v>
      </c>
      <c r="AA49" s="113">
        <f t="shared" si="31"/>
        <v>11085274.199999999</v>
      </c>
      <c r="AC49" s="45" t="s">
        <v>44</v>
      </c>
      <c r="AD49" s="23">
        <f>SUM(AD30:AD48)</f>
        <v>706047.6</v>
      </c>
      <c r="AE49" s="23">
        <f t="shared" ref="AE49:AV49" si="37">SUM(AE30:AE48)</f>
        <v>1424032.2</v>
      </c>
      <c r="AF49" s="23">
        <f t="shared" si="37"/>
        <v>2166928.7999999998</v>
      </c>
      <c r="AG49" s="23">
        <f t="shared" si="37"/>
        <v>2942730</v>
      </c>
      <c r="AH49" s="23">
        <f t="shared" si="37"/>
        <v>3722371.8</v>
      </c>
      <c r="AI49" s="23">
        <f t="shared" si="37"/>
        <v>3817971.6</v>
      </c>
      <c r="AJ49" s="23">
        <f t="shared" si="37"/>
        <v>3906616.8</v>
      </c>
      <c r="AK49" s="23">
        <f t="shared" si="37"/>
        <v>3986335.2</v>
      </c>
      <c r="AL49" s="23">
        <f t="shared" si="37"/>
        <v>4045916.4</v>
      </c>
      <c r="AM49" s="23">
        <f t="shared" si="37"/>
        <v>4114424.4000000004</v>
      </c>
      <c r="AN49" s="23">
        <f t="shared" si="37"/>
        <v>4184697</v>
      </c>
      <c r="AO49" s="23">
        <f t="shared" si="37"/>
        <v>4265972.4000000004</v>
      </c>
      <c r="AP49" s="23">
        <f t="shared" si="37"/>
        <v>4359496.2</v>
      </c>
      <c r="AQ49" s="23">
        <f t="shared" si="37"/>
        <v>4456860.5999999996</v>
      </c>
      <c r="AR49" s="23">
        <f t="shared" si="37"/>
        <v>4545713.3999999994</v>
      </c>
      <c r="AS49" s="23">
        <f t="shared" si="37"/>
        <v>4617024</v>
      </c>
      <c r="AT49" s="23">
        <f t="shared" si="37"/>
        <v>4676916.6000000006</v>
      </c>
      <c r="AU49" s="23">
        <f t="shared" si="37"/>
        <v>4715426.3999999994</v>
      </c>
      <c r="AV49" s="23">
        <f t="shared" si="37"/>
        <v>4741895.4000000004</v>
      </c>
      <c r="AW49" s="23">
        <f>SUM(AD49:AV49)</f>
        <v>71397376.799999997</v>
      </c>
      <c r="AY49" s="45" t="s">
        <v>44</v>
      </c>
      <c r="AZ49" s="23">
        <f>SUM(AZ30:AZ48)</f>
        <v>1023020.8</v>
      </c>
      <c r="BA49" s="23">
        <f t="shared" ref="BA49:BR49" si="38">SUM(BA30:BA48)</f>
        <v>2063337.6</v>
      </c>
      <c r="BB49" s="23">
        <f t="shared" si="38"/>
        <v>3139750.4000000004</v>
      </c>
      <c r="BC49" s="23">
        <f t="shared" si="38"/>
        <v>4263840</v>
      </c>
      <c r="BD49" s="23">
        <f t="shared" si="38"/>
        <v>5393494.4000000004</v>
      </c>
      <c r="BE49" s="23">
        <f t="shared" si="38"/>
        <v>5532012.7999999998</v>
      </c>
      <c r="BF49" s="23">
        <f t="shared" si="38"/>
        <v>5660454.4000000004</v>
      </c>
      <c r="BG49" s="23">
        <f t="shared" si="38"/>
        <v>5775961.5999999996</v>
      </c>
      <c r="BH49" s="23">
        <f t="shared" si="38"/>
        <v>5862291.2000000002</v>
      </c>
      <c r="BI49" s="23">
        <f t="shared" si="38"/>
        <v>5961555.1999999993</v>
      </c>
      <c r="BJ49" s="23">
        <f t="shared" si="38"/>
        <v>6063376</v>
      </c>
      <c r="BK49" s="23">
        <f t="shared" si="38"/>
        <v>6181139.1999999993</v>
      </c>
      <c r="BL49" s="23">
        <f t="shared" si="38"/>
        <v>6316649.5999999996</v>
      </c>
      <c r="BM49" s="23">
        <f t="shared" si="38"/>
        <v>6457724.8000000007</v>
      </c>
      <c r="BN49" s="23">
        <f t="shared" si="38"/>
        <v>6586467.2000000002</v>
      </c>
      <c r="BO49" s="23">
        <f t="shared" si="38"/>
        <v>6689792</v>
      </c>
      <c r="BP49" s="23">
        <f t="shared" si="38"/>
        <v>6776572.7999999989</v>
      </c>
      <c r="BQ49" s="23">
        <f t="shared" si="38"/>
        <v>6832371.2000000002</v>
      </c>
      <c r="BR49" s="23">
        <f t="shared" si="38"/>
        <v>6870723.1999999993</v>
      </c>
      <c r="BS49" s="23">
        <f>SUM(AZ49:BR49)</f>
        <v>103450534.40000002</v>
      </c>
    </row>
    <row r="50" spans="2:71" x14ac:dyDescent="0.3">
      <c r="B50" s="251" t="s">
        <v>46</v>
      </c>
      <c r="C50" s="24" t="s">
        <v>10</v>
      </c>
      <c r="D50" s="24" t="s">
        <v>11</v>
      </c>
      <c r="E50" s="24" t="s">
        <v>43</v>
      </c>
      <c r="F50" s="24" t="s">
        <v>48</v>
      </c>
      <c r="G50" s="168" t="s">
        <v>49</v>
      </c>
      <c r="H50" s="169" t="s">
        <v>50</v>
      </c>
      <c r="L50" s="100">
        <v>2030</v>
      </c>
      <c r="M50" s="236">
        <v>2034</v>
      </c>
      <c r="N50" s="111">
        <f>M15*H145</f>
        <v>1717391.046502762</v>
      </c>
      <c r="O50" s="111">
        <f>N15*H146</f>
        <v>3515894.699631155</v>
      </c>
      <c r="P50" s="111">
        <f>O15*H147</f>
        <v>1066422.8828905311</v>
      </c>
      <c r="Q50" s="113">
        <f t="shared" si="36"/>
        <v>6299708.6290244479</v>
      </c>
      <c r="R50" s="100">
        <v>2034</v>
      </c>
      <c r="S50" s="111">
        <f>AP26</f>
        <v>2137443</v>
      </c>
      <c r="T50" s="111">
        <f>AP49</f>
        <v>4359496.2</v>
      </c>
      <c r="U50" s="111">
        <f>AP72</f>
        <v>1325886.4000000001</v>
      </c>
      <c r="V50" s="113">
        <f t="shared" si="30"/>
        <v>7822825.6000000006</v>
      </c>
      <c r="W50" s="100">
        <v>2034</v>
      </c>
      <c r="X50" s="111">
        <f>BL26</f>
        <v>3097417.4</v>
      </c>
      <c r="Y50" s="111">
        <f>BL49</f>
        <v>6316649.5999999996</v>
      </c>
      <c r="Z50" s="111">
        <f>BL72</f>
        <v>1921790.4000000001</v>
      </c>
      <c r="AA50" s="113">
        <f t="shared" si="31"/>
        <v>11335857.4</v>
      </c>
    </row>
    <row r="51" spans="2:71" x14ac:dyDescent="0.3">
      <c r="B51" s="31" t="s">
        <v>12</v>
      </c>
      <c r="C51" s="14">
        <f>C26</f>
        <v>9.7411435156372732E-3</v>
      </c>
      <c r="D51" s="32">
        <v>353000</v>
      </c>
      <c r="E51" s="33">
        <v>250000</v>
      </c>
      <c r="F51" s="28">
        <v>250000</v>
      </c>
      <c r="G51" s="28">
        <v>350000</v>
      </c>
      <c r="H51" s="46">
        <f t="shared" si="35"/>
        <v>100000</v>
      </c>
      <c r="L51" s="100">
        <v>2031</v>
      </c>
      <c r="M51" s="236">
        <v>2035</v>
      </c>
      <c r="N51" s="111">
        <f>M16*H145</f>
        <v>1749523.1883948829</v>
      </c>
      <c r="O51" s="111">
        <f>N16*H146</f>
        <v>3569629.1737930132</v>
      </c>
      <c r="P51" s="111">
        <f>O16*H147</f>
        <v>1082709.8513976163</v>
      </c>
      <c r="Q51" s="113">
        <f t="shared" si="36"/>
        <v>6401862.2135855127</v>
      </c>
      <c r="R51" s="100">
        <v>2035</v>
      </c>
      <c r="S51" s="111">
        <f>AQ26</f>
        <v>2185038</v>
      </c>
      <c r="T51" s="111">
        <f>AQ49</f>
        <v>4456860.5999999996</v>
      </c>
      <c r="U51" s="111">
        <f>AQ72</f>
        <v>1355505.6</v>
      </c>
      <c r="V51" s="113">
        <f t="shared" si="30"/>
        <v>7997404.1999999993</v>
      </c>
      <c r="W51" s="100">
        <v>2035</v>
      </c>
      <c r="X51" s="111">
        <f>BM26</f>
        <v>3166388.4000000004</v>
      </c>
      <c r="Y51" s="111">
        <f>BM49</f>
        <v>6457724.8000000007</v>
      </c>
      <c r="Z51" s="111">
        <f>BM72</f>
        <v>1964721.6</v>
      </c>
      <c r="AA51" s="113">
        <f t="shared" si="31"/>
        <v>11588834.800000001</v>
      </c>
      <c r="AC51" s="242" t="s">
        <v>8</v>
      </c>
      <c r="AY51" s="242" t="s">
        <v>8</v>
      </c>
    </row>
    <row r="52" spans="2:71" x14ac:dyDescent="0.3">
      <c r="B52" s="31" t="s">
        <v>13</v>
      </c>
      <c r="C52" s="14">
        <f>C27</f>
        <v>1.8466622778459283E-4</v>
      </c>
      <c r="D52" s="32">
        <v>299000</v>
      </c>
      <c r="E52" s="33">
        <v>250000</v>
      </c>
      <c r="F52" s="28">
        <v>250000</v>
      </c>
      <c r="G52" s="28">
        <v>299000</v>
      </c>
      <c r="H52" s="46">
        <f t="shared" si="35"/>
        <v>49000</v>
      </c>
      <c r="L52" s="100">
        <v>2032</v>
      </c>
      <c r="M52" s="236">
        <v>2036</v>
      </c>
      <c r="N52" s="111">
        <f>M17*H145</f>
        <v>1797241.8170257192</v>
      </c>
      <c r="O52" s="111">
        <f>N17*H146</f>
        <v>3669671.406175659</v>
      </c>
      <c r="P52" s="111">
        <f>O17*H147</f>
        <v>1113042.4624704449</v>
      </c>
      <c r="Q52" s="113">
        <f t="shared" si="36"/>
        <v>6579955.6856718231</v>
      </c>
      <c r="R52" s="100">
        <v>2036</v>
      </c>
      <c r="S52" s="111">
        <f>AR26</f>
        <v>2226249</v>
      </c>
      <c r="T52" s="111">
        <f>AR49</f>
        <v>4545713.3999999994</v>
      </c>
      <c r="U52" s="111">
        <f>AR72</f>
        <v>1382526</v>
      </c>
      <c r="V52" s="113">
        <f t="shared" si="30"/>
        <v>8154488.3999999994</v>
      </c>
      <c r="W52" s="100">
        <v>2036</v>
      </c>
      <c r="X52" s="111">
        <f>BN26</f>
        <v>3226108.1999999997</v>
      </c>
      <c r="Y52" s="111">
        <f>BN49</f>
        <v>6586467.2000000002</v>
      </c>
      <c r="Z52" s="111">
        <f>BN72</f>
        <v>2003886</v>
      </c>
      <c r="AA52" s="113">
        <f t="shared" si="31"/>
        <v>11816461.4</v>
      </c>
      <c r="AC52" s="45" t="s">
        <v>82</v>
      </c>
      <c r="AD52">
        <v>2022</v>
      </c>
      <c r="AE52">
        <f>AD52+1</f>
        <v>2023</v>
      </c>
      <c r="AF52">
        <f t="shared" ref="AF52:AL52" si="39">AE52+1</f>
        <v>2024</v>
      </c>
      <c r="AG52">
        <f t="shared" si="39"/>
        <v>2025</v>
      </c>
      <c r="AH52">
        <f t="shared" si="39"/>
        <v>2026</v>
      </c>
      <c r="AI52">
        <f t="shared" si="39"/>
        <v>2027</v>
      </c>
      <c r="AJ52">
        <f t="shared" si="39"/>
        <v>2028</v>
      </c>
      <c r="AK52">
        <f t="shared" si="39"/>
        <v>2029</v>
      </c>
      <c r="AL52">
        <f t="shared" si="39"/>
        <v>2030</v>
      </c>
      <c r="AM52">
        <f>AL52+1</f>
        <v>2031</v>
      </c>
      <c r="AN52">
        <f t="shared" ref="AN52:AP52" si="40">AM52+1</f>
        <v>2032</v>
      </c>
      <c r="AO52">
        <f t="shared" si="40"/>
        <v>2033</v>
      </c>
      <c r="AP52">
        <f t="shared" si="40"/>
        <v>2034</v>
      </c>
      <c r="AQ52">
        <f>AP52+1</f>
        <v>2035</v>
      </c>
      <c r="AR52">
        <f t="shared" ref="AR52:AT52" si="41">AQ52+1</f>
        <v>2036</v>
      </c>
      <c r="AS52">
        <f t="shared" si="41"/>
        <v>2037</v>
      </c>
      <c r="AT52">
        <f t="shared" si="41"/>
        <v>2038</v>
      </c>
      <c r="AU52">
        <f>AT52+1</f>
        <v>2039</v>
      </c>
      <c r="AV52">
        <f t="shared" ref="AV52" si="42">AU52+1</f>
        <v>2040</v>
      </c>
      <c r="AY52" t="s">
        <v>82</v>
      </c>
      <c r="AZ52">
        <v>2022</v>
      </c>
      <c r="BA52">
        <f>AZ52+1</f>
        <v>2023</v>
      </c>
      <c r="BB52">
        <f t="shared" ref="BB52:BH52" si="43">BA52+1</f>
        <v>2024</v>
      </c>
      <c r="BC52">
        <f t="shared" si="43"/>
        <v>2025</v>
      </c>
      <c r="BD52">
        <f t="shared" si="43"/>
        <v>2026</v>
      </c>
      <c r="BE52">
        <f t="shared" si="43"/>
        <v>2027</v>
      </c>
      <c r="BF52">
        <f t="shared" si="43"/>
        <v>2028</v>
      </c>
      <c r="BG52">
        <f t="shared" si="43"/>
        <v>2029</v>
      </c>
      <c r="BH52">
        <f t="shared" si="43"/>
        <v>2030</v>
      </c>
      <c r="BI52">
        <f>BH52+1</f>
        <v>2031</v>
      </c>
      <c r="BJ52">
        <f t="shared" ref="BJ52:BL52" si="44">BI52+1</f>
        <v>2032</v>
      </c>
      <c r="BK52">
        <f t="shared" si="44"/>
        <v>2033</v>
      </c>
      <c r="BL52">
        <f t="shared" si="44"/>
        <v>2034</v>
      </c>
      <c r="BM52">
        <f>BL52+1</f>
        <v>2035</v>
      </c>
      <c r="BN52">
        <f t="shared" ref="BN52:BP52" si="45">BM52+1</f>
        <v>2036</v>
      </c>
      <c r="BO52">
        <f t="shared" si="45"/>
        <v>2037</v>
      </c>
      <c r="BP52">
        <f t="shared" si="45"/>
        <v>2038</v>
      </c>
      <c r="BQ52">
        <f>BP52+1</f>
        <v>2039</v>
      </c>
      <c r="BR52">
        <f t="shared" ref="BR52" si="46">BQ52+1</f>
        <v>2040</v>
      </c>
    </row>
    <row r="53" spans="2:71" x14ac:dyDescent="0.3">
      <c r="B53" s="31" t="s">
        <v>20</v>
      </c>
      <c r="C53" s="14">
        <f>C34</f>
        <v>0.10783548397540821</v>
      </c>
      <c r="D53" s="32">
        <v>212000</v>
      </c>
      <c r="E53" s="33">
        <v>250000</v>
      </c>
      <c r="F53" s="28">
        <v>212000</v>
      </c>
      <c r="G53" s="28">
        <v>212000</v>
      </c>
      <c r="H53" s="46">
        <f t="shared" si="35"/>
        <v>0</v>
      </c>
      <c r="L53" s="100">
        <v>2033</v>
      </c>
      <c r="M53" s="236">
        <v>2037</v>
      </c>
      <c r="N53" s="111">
        <f>M18*H145</f>
        <v>1834649.3851986362</v>
      </c>
      <c r="O53" s="111">
        <f>N18*H146</f>
        <v>3736948.7152888793</v>
      </c>
      <c r="P53" s="111">
        <f>O18*H147</f>
        <v>1133363.8176719458</v>
      </c>
      <c r="Q53" s="113">
        <f t="shared" si="36"/>
        <v>6704961.9181594606</v>
      </c>
      <c r="R53" s="100">
        <v>2037</v>
      </c>
      <c r="S53" s="111">
        <f>AS26</f>
        <v>2258568</v>
      </c>
      <c r="T53" s="111">
        <f>AS49</f>
        <v>4617024</v>
      </c>
      <c r="U53" s="111">
        <f>AS72</f>
        <v>1404206.4000000001</v>
      </c>
      <c r="V53" s="113">
        <f t="shared" si="30"/>
        <v>8279798.4000000004</v>
      </c>
      <c r="W53" s="100">
        <v>2037</v>
      </c>
      <c r="X53" s="111">
        <f>BO26</f>
        <v>3272942.4000000004</v>
      </c>
      <c r="Y53" s="111">
        <f>BO49</f>
        <v>6689792</v>
      </c>
      <c r="Z53" s="111">
        <f>BO72</f>
        <v>2035310.4000000001</v>
      </c>
      <c r="AA53" s="113">
        <f t="shared" si="31"/>
        <v>11998044.800000001</v>
      </c>
      <c r="AC53" s="45">
        <f t="shared" ref="AC53:AC66" si="47">AC30</f>
        <v>2022</v>
      </c>
      <c r="AD53" s="23">
        <f>T7/5</f>
        <v>214739.20000000001</v>
      </c>
      <c r="AE53" s="23">
        <f>AD53</f>
        <v>214739.20000000001</v>
      </c>
      <c r="AF53" s="23">
        <f t="shared" ref="AF53:AU68" si="48">AE53</f>
        <v>214739.20000000001</v>
      </c>
      <c r="AG53" s="23">
        <f t="shared" si="48"/>
        <v>214739.20000000001</v>
      </c>
      <c r="AH53" s="23">
        <f t="shared" si="48"/>
        <v>214739.20000000001</v>
      </c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Y53" s="45">
        <f t="shared" ref="AY53:AY65" si="49">AY30</f>
        <v>2022</v>
      </c>
      <c r="AZ53" s="23">
        <f>Z7/5</f>
        <v>311251.20000000001</v>
      </c>
      <c r="BA53" s="23">
        <f>AZ53</f>
        <v>311251.20000000001</v>
      </c>
      <c r="BB53" s="23">
        <f t="shared" ref="BB53:BQ68" si="50">BA53</f>
        <v>311251.20000000001</v>
      </c>
      <c r="BC53" s="23">
        <f t="shared" si="50"/>
        <v>311251.20000000001</v>
      </c>
      <c r="BD53" s="23">
        <f t="shared" si="50"/>
        <v>311251.20000000001</v>
      </c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2:71" x14ac:dyDescent="0.3">
      <c r="B54" s="31" t="s">
        <v>56</v>
      </c>
      <c r="C54" s="14">
        <f>0.668120174*C35</f>
        <v>4.6640153859940255E-2</v>
      </c>
      <c r="D54" s="32">
        <v>212000</v>
      </c>
      <c r="E54" s="33">
        <v>250000</v>
      </c>
      <c r="F54" s="28">
        <v>212000</v>
      </c>
      <c r="G54" s="28">
        <v>212000</v>
      </c>
      <c r="H54" s="46">
        <f t="shared" si="35"/>
        <v>0</v>
      </c>
      <c r="L54" s="100">
        <v>2034</v>
      </c>
      <c r="M54" s="236">
        <v>2038</v>
      </c>
      <c r="N54" s="111">
        <f>M19*H145</f>
        <v>1893158.658494737</v>
      </c>
      <c r="O54" s="111">
        <f>N19*H146</f>
        <v>3855776.170345996</v>
      </c>
      <c r="P54" s="111">
        <f>O19*H147</f>
        <v>1169523.8761922638</v>
      </c>
      <c r="Q54" s="113">
        <f t="shared" si="36"/>
        <v>6918458.7050329968</v>
      </c>
      <c r="R54" s="100">
        <v>2038</v>
      </c>
      <c r="S54" s="111">
        <f>AT26</f>
        <v>2285415</v>
      </c>
      <c r="T54" s="111">
        <f>AT49</f>
        <v>4676916.6000000006</v>
      </c>
      <c r="U54" s="111">
        <f>AT72</f>
        <v>1422433.6</v>
      </c>
      <c r="V54" s="113">
        <f t="shared" si="30"/>
        <v>8384765.2000000011</v>
      </c>
      <c r="W54" s="100">
        <v>2038</v>
      </c>
      <c r="X54" s="111">
        <f>BP26</f>
        <v>3311847</v>
      </c>
      <c r="Y54" s="111">
        <f>BP49</f>
        <v>6776572.7999999989</v>
      </c>
      <c r="Z54" s="111">
        <f>BP72</f>
        <v>2061729.6</v>
      </c>
      <c r="AA54" s="113">
        <f t="shared" si="31"/>
        <v>12150149.399999999</v>
      </c>
      <c r="AC54" s="45">
        <f t="shared" si="47"/>
        <v>2023</v>
      </c>
      <c r="AD54" s="23"/>
      <c r="AE54" s="23">
        <f>T8/5</f>
        <v>218370.4</v>
      </c>
      <c r="AF54" s="23">
        <f>AE54</f>
        <v>218370.4</v>
      </c>
      <c r="AG54" s="23">
        <f t="shared" si="48"/>
        <v>218370.4</v>
      </c>
      <c r="AH54" s="23">
        <f t="shared" si="48"/>
        <v>218370.4</v>
      </c>
      <c r="AI54" s="23">
        <f t="shared" si="48"/>
        <v>218370.4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Y54" s="45">
        <f t="shared" si="49"/>
        <v>2023</v>
      </c>
      <c r="AZ54" s="23"/>
      <c r="BA54" s="23">
        <f>Z8/5</f>
        <v>316514.40000000002</v>
      </c>
      <c r="BB54" s="23">
        <f>BA54</f>
        <v>316514.40000000002</v>
      </c>
      <c r="BC54" s="23">
        <f t="shared" si="50"/>
        <v>316514.40000000002</v>
      </c>
      <c r="BD54" s="23">
        <f t="shared" si="50"/>
        <v>316514.40000000002</v>
      </c>
      <c r="BE54" s="23">
        <f t="shared" si="50"/>
        <v>316514.40000000002</v>
      </c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</row>
    <row r="55" spans="2:71" x14ac:dyDescent="0.3">
      <c r="B55" s="31" t="s">
        <v>57</v>
      </c>
      <c r="C55" s="14">
        <f>0.753398529*C37</f>
        <v>0.22606192927596691</v>
      </c>
      <c r="D55" s="32">
        <v>489000</v>
      </c>
      <c r="E55" s="33">
        <v>250000</v>
      </c>
      <c r="F55" s="28">
        <v>250000</v>
      </c>
      <c r="G55" s="28">
        <v>350000</v>
      </c>
      <c r="H55" s="46">
        <f t="shared" si="35"/>
        <v>100000</v>
      </c>
      <c r="L55" s="100">
        <v>2035</v>
      </c>
      <c r="M55" s="236">
        <v>2039</v>
      </c>
      <c r="N55" s="111">
        <f>M20*H145</f>
        <v>1917617.4530693365</v>
      </c>
      <c r="O55" s="111">
        <f>N20*H146</f>
        <v>3925674.6733207703</v>
      </c>
      <c r="P55" s="111">
        <f>O20*H147</f>
        <v>1190741.7617703015</v>
      </c>
      <c r="Q55" s="113">
        <f t="shared" si="36"/>
        <v>7034033.8881604085</v>
      </c>
      <c r="R55" s="100">
        <v>2039</v>
      </c>
      <c r="S55" s="111">
        <f>AU26</f>
        <v>2301888</v>
      </c>
      <c r="T55" s="111">
        <f>AU49</f>
        <v>4715426.3999999994</v>
      </c>
      <c r="U55" s="111">
        <f>AU72</f>
        <v>1434146</v>
      </c>
      <c r="V55" s="113">
        <f t="shared" si="30"/>
        <v>8451460.3999999985</v>
      </c>
      <c r="W55" s="100">
        <v>2039</v>
      </c>
      <c r="X55" s="111">
        <f>BQ26</f>
        <v>3335718.4</v>
      </c>
      <c r="Y55" s="111">
        <f>BQ49</f>
        <v>6832371.2000000002</v>
      </c>
      <c r="Z55" s="111">
        <f>BQ72</f>
        <v>2078706</v>
      </c>
      <c r="AA55" s="113">
        <f t="shared" si="31"/>
        <v>12246795.6</v>
      </c>
      <c r="AC55" s="45">
        <f t="shared" si="47"/>
        <v>2024</v>
      </c>
      <c r="AD55" s="23"/>
      <c r="AE55" s="23"/>
      <c r="AF55" s="23">
        <f>T9/5</f>
        <v>225953.2</v>
      </c>
      <c r="AG55" s="23">
        <f>AF55</f>
        <v>225953.2</v>
      </c>
      <c r="AH55" s="23">
        <f t="shared" si="48"/>
        <v>225953.2</v>
      </c>
      <c r="AI55" s="23">
        <f t="shared" si="48"/>
        <v>225953.2</v>
      </c>
      <c r="AJ55" s="23">
        <f t="shared" si="48"/>
        <v>225953.2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Y55" s="45">
        <f t="shared" si="49"/>
        <v>2024</v>
      </c>
      <c r="AZ55" s="23"/>
      <c r="BA55" s="23"/>
      <c r="BB55" s="23">
        <f>Z9/5</f>
        <v>327505.2</v>
      </c>
      <c r="BC55" s="23">
        <f>BB55</f>
        <v>327505.2</v>
      </c>
      <c r="BD55" s="23">
        <f t="shared" si="50"/>
        <v>327505.2</v>
      </c>
      <c r="BE55" s="23">
        <f t="shared" si="50"/>
        <v>327505.2</v>
      </c>
      <c r="BF55" s="23">
        <f t="shared" si="50"/>
        <v>327505.2</v>
      </c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</row>
    <row r="56" spans="2:71" ht="15" thickBot="1" x14ac:dyDescent="0.35">
      <c r="B56" s="31" t="s">
        <v>24</v>
      </c>
      <c r="C56" s="14">
        <f>C38</f>
        <v>5.9538070621641681E-2</v>
      </c>
      <c r="D56" s="32">
        <v>489000</v>
      </c>
      <c r="E56" s="33">
        <v>250000</v>
      </c>
      <c r="F56" s="28">
        <v>250000</v>
      </c>
      <c r="G56" s="28">
        <v>350000</v>
      </c>
      <c r="H56" s="46">
        <f t="shared" si="35"/>
        <v>100000</v>
      </c>
      <c r="L56" s="80">
        <v>2036</v>
      </c>
      <c r="M56" s="105">
        <v>2040</v>
      </c>
      <c r="N56" s="112">
        <f>M21*H145</f>
        <v>1922892.8793501325</v>
      </c>
      <c r="O56" s="112">
        <f>N21*H146</f>
        <v>3943586.1647080565</v>
      </c>
      <c r="P56" s="112">
        <f>O21*H147</f>
        <v>1196120.9440295224</v>
      </c>
      <c r="Q56" s="114">
        <f t="shared" si="36"/>
        <v>7062599.9880877109</v>
      </c>
      <c r="R56" s="80">
        <v>2040</v>
      </c>
      <c r="S56" s="112">
        <f>AV26</f>
        <v>2317734</v>
      </c>
      <c r="T56" s="112">
        <f>AV49</f>
        <v>4741895.4000000004</v>
      </c>
      <c r="U56" s="112">
        <f>AV72</f>
        <v>1442191.6</v>
      </c>
      <c r="V56" s="114">
        <f t="shared" si="30"/>
        <v>8501821</v>
      </c>
      <c r="W56" s="80">
        <v>2040</v>
      </c>
      <c r="X56" s="112">
        <f>BR26</f>
        <v>3358681.2</v>
      </c>
      <c r="Y56" s="112">
        <f>BR49</f>
        <v>6870723.1999999993</v>
      </c>
      <c r="Z56" s="112">
        <f>BR72</f>
        <v>2090367.6</v>
      </c>
      <c r="AA56" s="114">
        <f t="shared" si="31"/>
        <v>12319771.999999998</v>
      </c>
      <c r="AC56" s="45">
        <f t="shared" si="47"/>
        <v>2025</v>
      </c>
      <c r="AD56" s="23"/>
      <c r="AE56" s="23"/>
      <c r="AF56" s="23"/>
      <c r="AG56" s="23">
        <f>T10/5</f>
        <v>235956.8</v>
      </c>
      <c r="AH56" s="23">
        <f>AG56</f>
        <v>235956.8</v>
      </c>
      <c r="AI56" s="23">
        <f t="shared" si="48"/>
        <v>235956.8</v>
      </c>
      <c r="AJ56" s="23">
        <f t="shared" si="48"/>
        <v>235956.8</v>
      </c>
      <c r="AK56" s="23">
        <f t="shared" si="48"/>
        <v>235956.8</v>
      </c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Y56" s="45">
        <f t="shared" si="49"/>
        <v>2025</v>
      </c>
      <c r="AZ56" s="23"/>
      <c r="BA56" s="23"/>
      <c r="BB56" s="23"/>
      <c r="BC56" s="23">
        <f>Z10/5</f>
        <v>342004.8</v>
      </c>
      <c r="BD56" s="23">
        <f>BC56</f>
        <v>342004.8</v>
      </c>
      <c r="BE56" s="23">
        <f t="shared" si="50"/>
        <v>342004.8</v>
      </c>
      <c r="BF56" s="23">
        <f t="shared" si="50"/>
        <v>342004.8</v>
      </c>
      <c r="BG56" s="23">
        <f t="shared" si="50"/>
        <v>342004.8</v>
      </c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</row>
    <row r="57" spans="2:71" ht="15" thickTop="1" x14ac:dyDescent="0.3">
      <c r="B57" s="30" t="s">
        <v>44</v>
      </c>
      <c r="C57" s="18">
        <f>SUM(C51:C56)</f>
        <v>0.45000144747637888</v>
      </c>
      <c r="D57" s="35"/>
      <c r="E57" s="28"/>
      <c r="F57" s="28"/>
      <c r="G57" s="28"/>
      <c r="H57" s="46"/>
      <c r="R57" s="244"/>
      <c r="S57" s="120"/>
      <c r="T57" s="120"/>
      <c r="U57" s="120"/>
      <c r="V57" s="115"/>
      <c r="AC57" s="45">
        <f t="shared" si="47"/>
        <v>2026</v>
      </c>
      <c r="AD57" s="23"/>
      <c r="AE57" s="23"/>
      <c r="AF57" s="23"/>
      <c r="AG57" s="23"/>
      <c r="AH57" s="23">
        <f>T11/5</f>
        <v>237131.6</v>
      </c>
      <c r="AI57" s="23">
        <f>AH57</f>
        <v>237131.6</v>
      </c>
      <c r="AJ57" s="23">
        <f t="shared" si="48"/>
        <v>237131.6</v>
      </c>
      <c r="AK57" s="23">
        <f t="shared" si="48"/>
        <v>237131.6</v>
      </c>
      <c r="AL57" s="23">
        <f t="shared" si="48"/>
        <v>237131.6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Y57" s="45">
        <f t="shared" si="49"/>
        <v>2026</v>
      </c>
      <c r="AZ57" s="23"/>
      <c r="BA57" s="23"/>
      <c r="BB57" s="23"/>
      <c r="BC57" s="23"/>
      <c r="BD57" s="23">
        <f>Z11/5</f>
        <v>343707.6</v>
      </c>
      <c r="BE57" s="23">
        <f>BD57</f>
        <v>343707.6</v>
      </c>
      <c r="BF57" s="23">
        <f t="shared" si="50"/>
        <v>343707.6</v>
      </c>
      <c r="BG57" s="23">
        <f t="shared" si="50"/>
        <v>343707.6</v>
      </c>
      <c r="BH57" s="23">
        <f t="shared" si="50"/>
        <v>343707.6</v>
      </c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1" x14ac:dyDescent="0.3">
      <c r="B58" s="30"/>
      <c r="C58" s="35"/>
      <c r="D58" s="35"/>
      <c r="E58" s="28"/>
      <c r="F58" s="28"/>
      <c r="G58" s="28"/>
      <c r="H58" s="46"/>
      <c r="R58" s="158"/>
      <c r="S58" s="121"/>
      <c r="T58" s="121"/>
      <c r="U58" s="248" t="s">
        <v>138</v>
      </c>
      <c r="V58" s="111">
        <f>SUM(V38:V56)</f>
        <v>127955560.80000001</v>
      </c>
      <c r="Z58" t="s">
        <v>138</v>
      </c>
      <c r="AA58" s="145">
        <f>SUM(AA38:AA56)</f>
        <v>185417137.60000002</v>
      </c>
      <c r="AC58" s="45">
        <f t="shared" si="47"/>
        <v>2027</v>
      </c>
      <c r="AD58" s="23"/>
      <c r="AE58" s="23"/>
      <c r="AF58" s="23"/>
      <c r="AG58" s="23"/>
      <c r="AH58" s="23"/>
      <c r="AI58" s="23">
        <f>T12/5</f>
        <v>243824.4</v>
      </c>
      <c r="AJ58" s="23">
        <f>AI58</f>
        <v>243824.4</v>
      </c>
      <c r="AK58" s="23">
        <f t="shared" si="48"/>
        <v>243824.4</v>
      </c>
      <c r="AL58" s="23">
        <f t="shared" si="48"/>
        <v>243824.4</v>
      </c>
      <c r="AM58" s="23">
        <f t="shared" si="48"/>
        <v>243824.4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Y58" s="45">
        <f t="shared" si="49"/>
        <v>2027</v>
      </c>
      <c r="AZ58" s="23"/>
      <c r="BA58" s="23"/>
      <c r="BB58" s="23"/>
      <c r="BC58" s="23"/>
      <c r="BD58" s="23"/>
      <c r="BE58" s="23">
        <f>Z12/5</f>
        <v>353408.4</v>
      </c>
      <c r="BF58" s="23">
        <f>BE58</f>
        <v>353408.4</v>
      </c>
      <c r="BG58" s="23">
        <f t="shared" si="50"/>
        <v>353408.4</v>
      </c>
      <c r="BH58" s="23">
        <f t="shared" si="50"/>
        <v>353408.4</v>
      </c>
      <c r="BI58" s="23">
        <f t="shared" si="50"/>
        <v>353408.4</v>
      </c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1" x14ac:dyDescent="0.3">
      <c r="B59" s="252" t="s">
        <v>47</v>
      </c>
      <c r="C59" s="34" t="s">
        <v>10</v>
      </c>
      <c r="D59" s="34" t="s">
        <v>11</v>
      </c>
      <c r="E59" s="34" t="s">
        <v>43</v>
      </c>
      <c r="F59" s="24" t="s">
        <v>48</v>
      </c>
      <c r="G59" s="168" t="s">
        <v>49</v>
      </c>
      <c r="H59" s="169" t="s">
        <v>50</v>
      </c>
      <c r="R59" s="158"/>
      <c r="S59" s="121"/>
      <c r="T59" s="121"/>
      <c r="U59" s="121"/>
      <c r="V59" s="111"/>
      <c r="AC59" s="45">
        <f t="shared" si="47"/>
        <v>2028</v>
      </c>
      <c r="AD59" s="23"/>
      <c r="AE59" s="23"/>
      <c r="AF59" s="23"/>
      <c r="AG59" s="23"/>
      <c r="AH59" s="23"/>
      <c r="AI59" s="23"/>
      <c r="AJ59" s="23">
        <f>T13/5</f>
        <v>245355.2</v>
      </c>
      <c r="AK59" s="23">
        <f>AJ59</f>
        <v>245355.2</v>
      </c>
      <c r="AL59" s="23">
        <f t="shared" si="48"/>
        <v>245355.2</v>
      </c>
      <c r="AM59" s="23">
        <f t="shared" si="48"/>
        <v>245355.2</v>
      </c>
      <c r="AN59" s="23">
        <f t="shared" si="48"/>
        <v>245355.2</v>
      </c>
      <c r="AO59" s="23"/>
      <c r="AP59" s="23"/>
      <c r="AQ59" s="23"/>
      <c r="AR59" s="23"/>
      <c r="AS59" s="23"/>
      <c r="AT59" s="23"/>
      <c r="AU59" s="23"/>
      <c r="AV59" s="23"/>
      <c r="AW59" s="23"/>
      <c r="AY59" s="45">
        <f t="shared" si="49"/>
        <v>2028</v>
      </c>
      <c r="AZ59" s="23"/>
      <c r="BA59" s="23"/>
      <c r="BB59" s="23"/>
      <c r="BC59" s="23"/>
      <c r="BD59" s="23"/>
      <c r="BE59" s="23"/>
      <c r="BF59" s="23">
        <f>Z13/5</f>
        <v>355627.2</v>
      </c>
      <c r="BG59" s="23">
        <f>BF59</f>
        <v>355627.2</v>
      </c>
      <c r="BH59" s="23">
        <f t="shared" si="50"/>
        <v>355627.2</v>
      </c>
      <c r="BI59" s="23">
        <f t="shared" si="50"/>
        <v>355627.2</v>
      </c>
      <c r="BJ59" s="23">
        <f t="shared" si="50"/>
        <v>355627.2</v>
      </c>
      <c r="BK59" s="23"/>
      <c r="BL59" s="23"/>
      <c r="BM59" s="23"/>
      <c r="BN59" s="23"/>
      <c r="BO59" s="23"/>
      <c r="BP59" s="23"/>
      <c r="BQ59" s="23"/>
      <c r="BR59" s="23"/>
    </row>
    <row r="60" spans="2:71" x14ac:dyDescent="0.3">
      <c r="B60" s="36" t="s">
        <v>14</v>
      </c>
      <c r="C60" s="15">
        <f>C28</f>
        <v>0.22538872840514332</v>
      </c>
      <c r="D60" s="37">
        <v>585000</v>
      </c>
      <c r="E60" s="38">
        <v>500000</v>
      </c>
      <c r="F60" s="28">
        <v>500000</v>
      </c>
      <c r="G60" s="28">
        <v>500000</v>
      </c>
      <c r="H60" s="46">
        <f t="shared" si="35"/>
        <v>0</v>
      </c>
      <c r="R60" s="158"/>
      <c r="S60" s="121"/>
      <c r="U60" s="248" t="s">
        <v>139</v>
      </c>
      <c r="V60" s="111">
        <f>SUM(Q42:Q56)</f>
        <v>93340913.639134228</v>
      </c>
      <c r="X60" s="121"/>
      <c r="Z60" s="248" t="s">
        <v>139</v>
      </c>
      <c r="AA60" s="116">
        <f>SUM(Q42:Q56)</f>
        <v>93340913.639134228</v>
      </c>
      <c r="AC60" s="45">
        <f t="shared" si="47"/>
        <v>2029</v>
      </c>
      <c r="AD60" s="23"/>
      <c r="AE60" s="23"/>
      <c r="AF60" s="23"/>
      <c r="AG60" s="23"/>
      <c r="AH60" s="23"/>
      <c r="AI60" s="23"/>
      <c r="AJ60" s="23"/>
      <c r="AK60" s="23">
        <f>T14/5</f>
        <v>250196.8</v>
      </c>
      <c r="AL60" s="23">
        <f>AK60</f>
        <v>250196.8</v>
      </c>
      <c r="AM60" s="23">
        <f t="shared" si="48"/>
        <v>250196.8</v>
      </c>
      <c r="AN60" s="23">
        <f t="shared" si="48"/>
        <v>250196.8</v>
      </c>
      <c r="AO60" s="23">
        <f t="shared" si="48"/>
        <v>250196.8</v>
      </c>
      <c r="AP60" s="23"/>
      <c r="AQ60" s="23"/>
      <c r="AR60" s="23"/>
      <c r="AS60" s="23"/>
      <c r="AT60" s="23"/>
      <c r="AU60" s="23"/>
      <c r="AV60" s="23"/>
      <c r="AW60" s="23"/>
      <c r="AY60" s="45">
        <f t="shared" si="49"/>
        <v>2029</v>
      </c>
      <c r="AZ60" s="23"/>
      <c r="BA60" s="23"/>
      <c r="BB60" s="23"/>
      <c r="BC60" s="23"/>
      <c r="BD60" s="23"/>
      <c r="BE60" s="23"/>
      <c r="BF60" s="23"/>
      <c r="BG60" s="23">
        <f>Z14/5</f>
        <v>362644.8</v>
      </c>
      <c r="BH60" s="23">
        <f>BG60</f>
        <v>362644.8</v>
      </c>
      <c r="BI60" s="23">
        <f t="shared" si="50"/>
        <v>362644.8</v>
      </c>
      <c r="BJ60" s="23">
        <f t="shared" si="50"/>
        <v>362644.8</v>
      </c>
      <c r="BK60" s="23">
        <f t="shared" si="50"/>
        <v>362644.8</v>
      </c>
      <c r="BL60" s="23"/>
      <c r="BM60" s="23"/>
      <c r="BN60" s="23"/>
      <c r="BO60" s="23"/>
      <c r="BP60" s="23"/>
      <c r="BQ60" s="23"/>
      <c r="BR60" s="23"/>
    </row>
    <row r="61" spans="2:71" x14ac:dyDescent="0.3">
      <c r="B61" s="36" t="s">
        <v>15</v>
      </c>
      <c r="C61" s="15">
        <f>C29</f>
        <v>1.5568921872995202E-2</v>
      </c>
      <c r="D61" s="37">
        <v>585000</v>
      </c>
      <c r="E61" s="38">
        <v>500000</v>
      </c>
      <c r="F61" s="28">
        <v>500000</v>
      </c>
      <c r="G61" s="28">
        <v>500000</v>
      </c>
      <c r="H61" s="46">
        <f t="shared" si="35"/>
        <v>0</v>
      </c>
      <c r="AC61" s="45">
        <f t="shared" si="47"/>
        <v>2030</v>
      </c>
      <c r="AD61" s="23"/>
      <c r="AE61" s="23"/>
      <c r="AF61" s="23"/>
      <c r="AG61" s="23"/>
      <c r="AH61" s="23"/>
      <c r="AI61" s="23"/>
      <c r="AJ61" s="23"/>
      <c r="AK61" s="23"/>
      <c r="AL61" s="23">
        <f>T15/5</f>
        <v>254077.2</v>
      </c>
      <c r="AM61" s="23">
        <f>AL61</f>
        <v>254077.2</v>
      </c>
      <c r="AN61" s="23">
        <f t="shared" si="48"/>
        <v>254077.2</v>
      </c>
      <c r="AO61" s="23">
        <f t="shared" si="48"/>
        <v>254077.2</v>
      </c>
      <c r="AP61" s="23">
        <f t="shared" si="48"/>
        <v>254077.2</v>
      </c>
      <c r="AQ61" s="23"/>
      <c r="AR61" s="23"/>
      <c r="AS61" s="23"/>
      <c r="AT61" s="23"/>
      <c r="AU61" s="23"/>
      <c r="AV61" s="23"/>
      <c r="AW61" s="23"/>
      <c r="AY61" s="45">
        <f t="shared" si="49"/>
        <v>2030</v>
      </c>
      <c r="AZ61" s="23"/>
      <c r="BA61" s="23"/>
      <c r="BB61" s="23"/>
      <c r="BC61" s="23"/>
      <c r="BD61" s="23"/>
      <c r="BE61" s="23"/>
      <c r="BF61" s="23"/>
      <c r="BG61" s="23"/>
      <c r="BH61" s="23">
        <f>Z15/5</f>
        <v>368269.2</v>
      </c>
      <c r="BI61" s="23">
        <f>BH61</f>
        <v>368269.2</v>
      </c>
      <c r="BJ61" s="23">
        <f t="shared" si="50"/>
        <v>368269.2</v>
      </c>
      <c r="BK61" s="23">
        <f t="shared" si="50"/>
        <v>368269.2</v>
      </c>
      <c r="BL61" s="23">
        <f t="shared" si="50"/>
        <v>368269.2</v>
      </c>
      <c r="BM61" s="23"/>
      <c r="BN61" s="23"/>
      <c r="BO61" s="23"/>
      <c r="BP61" s="23"/>
      <c r="BQ61" s="23"/>
      <c r="BR61" s="23"/>
    </row>
    <row r="62" spans="2:71" x14ac:dyDescent="0.3">
      <c r="B62" s="36" t="s">
        <v>16</v>
      </c>
      <c r="C62" s="15">
        <f>C30</f>
        <v>6.3583939794013217E-3</v>
      </c>
      <c r="D62" s="37">
        <v>489000</v>
      </c>
      <c r="E62" s="38">
        <v>500000</v>
      </c>
      <c r="F62" s="28">
        <v>489000</v>
      </c>
      <c r="G62" s="28">
        <v>489000</v>
      </c>
      <c r="H62" s="46">
        <f t="shared" si="35"/>
        <v>0</v>
      </c>
      <c r="O62" s="249"/>
      <c r="R62" s="45"/>
      <c r="U62" s="249" t="s">
        <v>123</v>
      </c>
      <c r="V62" s="145">
        <f>V58-V60</f>
        <v>34614647.160865784</v>
      </c>
      <c r="Z62" s="249" t="s">
        <v>123</v>
      </c>
      <c r="AA62" s="116">
        <f>AA58-AA60</f>
        <v>92076223.960865796</v>
      </c>
      <c r="AC62" s="45">
        <f t="shared" si="47"/>
        <v>2031</v>
      </c>
      <c r="AD62" s="23"/>
      <c r="AE62" s="23"/>
      <c r="AF62" s="23"/>
      <c r="AG62" s="23"/>
      <c r="AH62" s="23"/>
      <c r="AI62" s="23"/>
      <c r="AJ62" s="23"/>
      <c r="AK62" s="23"/>
      <c r="AL62" s="23"/>
      <c r="AM62" s="23">
        <f>T16/5</f>
        <v>257957.6</v>
      </c>
      <c r="AN62" s="23">
        <f>AM62</f>
        <v>257957.6</v>
      </c>
      <c r="AO62" s="23">
        <f t="shared" si="48"/>
        <v>257957.6</v>
      </c>
      <c r="AP62" s="23">
        <f t="shared" si="48"/>
        <v>257957.6</v>
      </c>
      <c r="AQ62" s="23">
        <f t="shared" si="48"/>
        <v>257957.6</v>
      </c>
      <c r="AR62" s="23"/>
      <c r="AS62" s="23"/>
      <c r="AT62" s="23"/>
      <c r="AU62" s="23"/>
      <c r="AV62" s="23"/>
      <c r="AW62" s="23"/>
      <c r="AY62" s="45">
        <v>2031</v>
      </c>
      <c r="AZ62" s="23"/>
      <c r="BA62" s="23"/>
      <c r="BB62" s="23"/>
      <c r="BC62" s="23"/>
      <c r="BD62" s="23"/>
      <c r="BE62" s="23"/>
      <c r="BF62" s="23"/>
      <c r="BG62" s="23"/>
      <c r="BH62" s="23"/>
      <c r="BI62" s="23">
        <f>Z16/5</f>
        <v>373893.6</v>
      </c>
      <c r="BJ62" s="23">
        <f>BI62</f>
        <v>373893.6</v>
      </c>
      <c r="BK62" s="23">
        <f t="shared" si="50"/>
        <v>373893.6</v>
      </c>
      <c r="BL62" s="23">
        <f t="shared" si="50"/>
        <v>373893.6</v>
      </c>
      <c r="BM62" s="23">
        <f t="shared" si="50"/>
        <v>373893.6</v>
      </c>
      <c r="BN62" s="23"/>
      <c r="BO62" s="23"/>
      <c r="BP62" s="23"/>
      <c r="BQ62" s="23"/>
      <c r="BR62" s="23"/>
    </row>
    <row r="63" spans="2:71" x14ac:dyDescent="0.3">
      <c r="B63" s="39" t="s">
        <v>17</v>
      </c>
      <c r="C63" s="15">
        <f>C31</f>
        <v>2.3262548609787069E-2</v>
      </c>
      <c r="D63" s="37">
        <v>489000</v>
      </c>
      <c r="E63" s="38">
        <v>500000</v>
      </c>
      <c r="F63" s="28">
        <v>489000</v>
      </c>
      <c r="G63" s="28">
        <v>489000</v>
      </c>
      <c r="H63" s="46">
        <f t="shared" si="35"/>
        <v>0</v>
      </c>
      <c r="AC63" s="45">
        <f t="shared" si="47"/>
        <v>2032</v>
      </c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f>T17/5</f>
        <v>265184.40000000002</v>
      </c>
      <c r="AO63" s="23">
        <f>AN63</f>
        <v>265184.40000000002</v>
      </c>
      <c r="AP63" s="23">
        <f t="shared" si="48"/>
        <v>265184.40000000002</v>
      </c>
      <c r="AQ63" s="23">
        <f t="shared" si="48"/>
        <v>265184.40000000002</v>
      </c>
      <c r="AR63" s="23">
        <f t="shared" si="48"/>
        <v>265184.40000000002</v>
      </c>
      <c r="AS63" s="23"/>
      <c r="AT63" s="23"/>
      <c r="AU63" s="23"/>
      <c r="AV63" s="23"/>
      <c r="AW63" s="23"/>
      <c r="AY63" s="45">
        <f t="shared" si="49"/>
        <v>2032</v>
      </c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>
        <f>Z17/5</f>
        <v>384368.4</v>
      </c>
      <c r="BK63" s="23">
        <f>BJ63</f>
        <v>384368.4</v>
      </c>
      <c r="BL63" s="23">
        <f t="shared" si="50"/>
        <v>384368.4</v>
      </c>
      <c r="BM63" s="23">
        <f t="shared" si="50"/>
        <v>384368.4</v>
      </c>
      <c r="BN63" s="23">
        <f t="shared" si="50"/>
        <v>384368.4</v>
      </c>
      <c r="BO63" s="23"/>
      <c r="BP63" s="23"/>
      <c r="BQ63" s="23"/>
      <c r="BR63" s="23"/>
    </row>
    <row r="64" spans="2:71" x14ac:dyDescent="0.3">
      <c r="B64" s="39" t="s">
        <v>18</v>
      </c>
      <c r="C64" s="15">
        <f>C32</f>
        <v>5.542564965938674E-2</v>
      </c>
      <c r="D64" s="37">
        <v>489000</v>
      </c>
      <c r="E64" s="38">
        <v>500000</v>
      </c>
      <c r="F64" s="28">
        <v>489000</v>
      </c>
      <c r="G64" s="28">
        <v>489000</v>
      </c>
      <c r="H64" s="46">
        <f t="shared" si="35"/>
        <v>0</v>
      </c>
      <c r="O64" s="249"/>
      <c r="P64" s="116"/>
      <c r="U64" s="249" t="s">
        <v>141</v>
      </c>
      <c r="V64" s="116">
        <f>V62*0.9377</f>
        <v>32458154.642743845</v>
      </c>
      <c r="Z64" s="249" t="s">
        <v>141</v>
      </c>
      <c r="AA64" s="116">
        <f>AA62*0.9377</f>
        <v>86339875.20810385</v>
      </c>
      <c r="AC64" s="45">
        <f t="shared" si="47"/>
        <v>2033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>
        <f>T18/5</f>
        <v>270026</v>
      </c>
      <c r="AP64" s="23">
        <f>AO64</f>
        <v>270026</v>
      </c>
      <c r="AQ64" s="23">
        <f t="shared" si="48"/>
        <v>270026</v>
      </c>
      <c r="AR64" s="23">
        <f t="shared" si="48"/>
        <v>270026</v>
      </c>
      <c r="AS64" s="23">
        <f t="shared" si="48"/>
        <v>270026</v>
      </c>
      <c r="AT64" s="23"/>
      <c r="AU64" s="23"/>
      <c r="AV64" s="23"/>
      <c r="AW64" s="23"/>
      <c r="AY64" s="45">
        <f t="shared" si="49"/>
        <v>2033</v>
      </c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>
        <f>Z18/5</f>
        <v>391386</v>
      </c>
      <c r="BL64" s="23">
        <f>BK64</f>
        <v>391386</v>
      </c>
      <c r="BM64" s="23">
        <f t="shared" si="50"/>
        <v>391386</v>
      </c>
      <c r="BN64" s="23">
        <f t="shared" si="50"/>
        <v>391386</v>
      </c>
      <c r="BO64" s="23">
        <f t="shared" si="50"/>
        <v>391386</v>
      </c>
      <c r="BP64" s="23"/>
      <c r="BQ64" s="23"/>
      <c r="BR64" s="23"/>
    </row>
    <row r="65" spans="2:71" x14ac:dyDescent="0.3">
      <c r="B65" s="39" t="s">
        <v>57</v>
      </c>
      <c r="C65" s="15">
        <f>0.246601471*C37</f>
        <v>7.3994309984312959E-2</v>
      </c>
      <c r="D65" s="37">
        <v>489000</v>
      </c>
      <c r="E65" s="38">
        <v>500000</v>
      </c>
      <c r="F65" s="28">
        <v>489000</v>
      </c>
      <c r="G65" s="28">
        <v>489000</v>
      </c>
      <c r="H65" s="46">
        <f t="shared" si="35"/>
        <v>0</v>
      </c>
      <c r="O65" s="249"/>
      <c r="U65" s="249"/>
      <c r="Z65" s="249"/>
      <c r="AC65" s="45">
        <f t="shared" si="47"/>
        <v>2034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>
        <f>T19/5</f>
        <v>278641.2</v>
      </c>
      <c r="AQ65" s="23">
        <f>AP65</f>
        <v>278641.2</v>
      </c>
      <c r="AR65" s="23">
        <f t="shared" si="48"/>
        <v>278641.2</v>
      </c>
      <c r="AS65" s="23">
        <f t="shared" si="48"/>
        <v>278641.2</v>
      </c>
      <c r="AT65" s="23">
        <f t="shared" si="48"/>
        <v>278641.2</v>
      </c>
      <c r="AU65" s="23"/>
      <c r="AV65" s="23"/>
      <c r="AW65" s="23"/>
      <c r="AY65" s="45">
        <f t="shared" si="49"/>
        <v>2034</v>
      </c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>
        <f>Z19/5</f>
        <v>403873.2</v>
      </c>
      <c r="BM65" s="23">
        <f>BL65</f>
        <v>403873.2</v>
      </c>
      <c r="BN65" s="23">
        <f t="shared" si="50"/>
        <v>403873.2</v>
      </c>
      <c r="BO65" s="23">
        <f t="shared" si="50"/>
        <v>403873.2</v>
      </c>
      <c r="BP65" s="23">
        <f t="shared" si="50"/>
        <v>403873.2</v>
      </c>
      <c r="BQ65" s="23"/>
      <c r="BR65" s="23"/>
    </row>
    <row r="66" spans="2:71" x14ac:dyDescent="0.3">
      <c r="B66" s="134" t="s">
        <v>44</v>
      </c>
      <c r="C66" s="44">
        <f>SUM(C60:C65)</f>
        <v>0.39999855251102656</v>
      </c>
      <c r="O66" s="249"/>
      <c r="P66" s="116"/>
      <c r="U66" s="249" t="s">
        <v>142</v>
      </c>
      <c r="V66" s="116">
        <f>V62*0.0623</f>
        <v>2156492.5181219382</v>
      </c>
      <c r="Z66" s="249" t="s">
        <v>142</v>
      </c>
      <c r="AA66" s="116">
        <f>AA62*0.0623</f>
        <v>5736348.7527619395</v>
      </c>
      <c r="AC66" s="45">
        <f t="shared" si="47"/>
        <v>2035</v>
      </c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>
        <f>T20/5</f>
        <v>283696.40000000002</v>
      </c>
      <c r="AR66" s="23">
        <f>AQ66</f>
        <v>283696.40000000002</v>
      </c>
      <c r="AS66" s="23">
        <f t="shared" si="48"/>
        <v>283696.40000000002</v>
      </c>
      <c r="AT66" s="23">
        <f t="shared" si="48"/>
        <v>283696.40000000002</v>
      </c>
      <c r="AU66" s="23">
        <f t="shared" si="48"/>
        <v>283696.40000000002</v>
      </c>
      <c r="AV66" s="23"/>
      <c r="AW66" s="23"/>
      <c r="AY66" s="45">
        <v>2035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>
        <f>Z20/5</f>
        <v>411200.4</v>
      </c>
      <c r="BN66" s="23">
        <f>BM66</f>
        <v>411200.4</v>
      </c>
      <c r="BO66" s="23">
        <f t="shared" si="50"/>
        <v>411200.4</v>
      </c>
      <c r="BP66" s="23">
        <f t="shared" si="50"/>
        <v>411200.4</v>
      </c>
      <c r="BQ66" s="23">
        <f t="shared" si="50"/>
        <v>411200.4</v>
      </c>
      <c r="BR66" s="23"/>
    </row>
    <row r="67" spans="2:71" x14ac:dyDescent="0.3">
      <c r="B67" s="134"/>
      <c r="C67" s="44"/>
      <c r="AC67" s="45">
        <v>2036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>
        <f>T21/5</f>
        <v>284978</v>
      </c>
      <c r="AS67" s="23">
        <f>AR67</f>
        <v>284978</v>
      </c>
      <c r="AT67" s="23">
        <f t="shared" si="48"/>
        <v>284978</v>
      </c>
      <c r="AU67" s="23">
        <f t="shared" si="48"/>
        <v>284978</v>
      </c>
      <c r="AV67" s="23">
        <f t="shared" ref="AV67:AV68" si="51">AU67</f>
        <v>284978</v>
      </c>
      <c r="AW67" s="23"/>
      <c r="AY67" s="45">
        <v>2036</v>
      </c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>
        <f>Z21/5</f>
        <v>413058</v>
      </c>
      <c r="BO67" s="23">
        <f>BN67</f>
        <v>413058</v>
      </c>
      <c r="BP67" s="23">
        <f t="shared" si="50"/>
        <v>413058</v>
      </c>
      <c r="BQ67" s="23">
        <f t="shared" si="50"/>
        <v>413058</v>
      </c>
      <c r="BR67" s="23">
        <f t="shared" ref="BR67:BR68" si="52">BQ67</f>
        <v>413058</v>
      </c>
    </row>
    <row r="68" spans="2:71" x14ac:dyDescent="0.3">
      <c r="B68" s="50" t="s">
        <v>58</v>
      </c>
      <c r="C68" s="51"/>
      <c r="D68" s="52"/>
      <c r="AC68" s="45">
        <v>2037</v>
      </c>
      <c r="AS68">
        <f>T22/5</f>
        <v>286864.8</v>
      </c>
      <c r="AT68">
        <f>AS68</f>
        <v>286864.8</v>
      </c>
      <c r="AU68">
        <f t="shared" si="48"/>
        <v>286864.8</v>
      </c>
      <c r="AV68">
        <f t="shared" si="51"/>
        <v>286864.8</v>
      </c>
      <c r="AY68" s="45">
        <v>2037</v>
      </c>
      <c r="BO68">
        <f>Z22/5</f>
        <v>415792.8</v>
      </c>
      <c r="BP68">
        <f>BO68</f>
        <v>415792.8</v>
      </c>
      <c r="BQ68">
        <f t="shared" si="50"/>
        <v>415792.8</v>
      </c>
      <c r="BR68">
        <f t="shared" si="52"/>
        <v>415792.8</v>
      </c>
    </row>
    <row r="69" spans="2:71" x14ac:dyDescent="0.3">
      <c r="B69" s="50" t="s">
        <v>59</v>
      </c>
      <c r="C69" s="51"/>
      <c r="D69" s="52"/>
      <c r="AC69" s="45">
        <v>2038</v>
      </c>
      <c r="AT69">
        <f>T23/5</f>
        <v>288253.2</v>
      </c>
      <c r="AU69">
        <f>AT69</f>
        <v>288253.2</v>
      </c>
      <c r="AV69">
        <f>AU69</f>
        <v>288253.2</v>
      </c>
      <c r="AY69" s="45">
        <v>2038</v>
      </c>
      <c r="BP69">
        <f>Z23/5</f>
        <v>417805.2</v>
      </c>
      <c r="BQ69">
        <f>BP69</f>
        <v>417805.2</v>
      </c>
      <c r="BR69">
        <f>BQ69</f>
        <v>417805.2</v>
      </c>
    </row>
    <row r="70" spans="2:71" x14ac:dyDescent="0.3">
      <c r="B70" s="50"/>
      <c r="C70" s="51"/>
      <c r="D70" s="52"/>
      <c r="AC70" s="45">
        <v>2039</v>
      </c>
      <c r="AU70">
        <f>T24/5</f>
        <v>290353.59999999998</v>
      </c>
      <c r="AV70">
        <f>AU70</f>
        <v>290353.59999999998</v>
      </c>
      <c r="AY70" s="45">
        <v>2039</v>
      </c>
      <c r="BQ70">
        <f>Z24/5</f>
        <v>420849.6</v>
      </c>
      <c r="BR70">
        <f>BQ70</f>
        <v>420849.6</v>
      </c>
    </row>
    <row r="71" spans="2:71" x14ac:dyDescent="0.3">
      <c r="E71" s="47"/>
      <c r="F71" s="170" t="s">
        <v>52</v>
      </c>
      <c r="G71" s="170" t="s">
        <v>53</v>
      </c>
      <c r="H71" s="171" t="s">
        <v>67</v>
      </c>
      <c r="AC71" s="45">
        <v>2040</v>
      </c>
      <c r="AV71">
        <f>T25/5</f>
        <v>291742</v>
      </c>
      <c r="AY71" s="45">
        <v>2040</v>
      </c>
      <c r="BR71">
        <f>Z25/5</f>
        <v>422862</v>
      </c>
    </row>
    <row r="72" spans="2:71" x14ac:dyDescent="0.3">
      <c r="E72" s="172" t="s">
        <v>51</v>
      </c>
      <c r="F72" s="49">
        <f>F44*C44+F45*C45+F46*C46+F47*C47+F51*C51+F52*C52+F53*C53+F54*C54+F55*C55+F56*C56+F60*C60+F61*C61+F62*C62+F63*C63+F64*C64+F65*C65</f>
        <v>316006.43345772091</v>
      </c>
      <c r="G72" s="49">
        <f>G44*C44+G45*C45+G46*C46+G47*C47+G51*C51+G52*C52+G53*C53+G54*C54+G55*C55+G56*C56+G60*C60+G61*C61+G62*C62+G63*C63+G64*C64+G65*C65</f>
        <v>348144.39869087108</v>
      </c>
      <c r="H72" s="69">
        <f>G72/F72</f>
        <v>1.1017003511020289</v>
      </c>
      <c r="AC72" s="45" t="s">
        <v>44</v>
      </c>
      <c r="AD72" s="23">
        <f>SUM(AD53:AD71)</f>
        <v>214739.20000000001</v>
      </c>
      <c r="AE72" s="23">
        <f t="shared" ref="AE72:AV72" si="53">SUM(AE53:AE71)</f>
        <v>433109.6</v>
      </c>
      <c r="AF72" s="23">
        <f t="shared" si="53"/>
        <v>659062.80000000005</v>
      </c>
      <c r="AG72" s="23">
        <f t="shared" si="53"/>
        <v>895019.60000000009</v>
      </c>
      <c r="AH72" s="23">
        <f t="shared" si="53"/>
        <v>1132151.2000000002</v>
      </c>
      <c r="AI72" s="23">
        <f t="shared" si="53"/>
        <v>1161236.3999999999</v>
      </c>
      <c r="AJ72" s="23">
        <f t="shared" si="53"/>
        <v>1188221.2</v>
      </c>
      <c r="AK72" s="23">
        <f t="shared" si="53"/>
        <v>1212464.8</v>
      </c>
      <c r="AL72" s="23">
        <f t="shared" si="53"/>
        <v>1230585.2</v>
      </c>
      <c r="AM72" s="23">
        <f t="shared" si="53"/>
        <v>1251411.2</v>
      </c>
      <c r="AN72" s="23">
        <f t="shared" si="53"/>
        <v>1272771.2</v>
      </c>
      <c r="AO72" s="23">
        <f t="shared" si="53"/>
        <v>1297442</v>
      </c>
      <c r="AP72" s="23">
        <f t="shared" si="53"/>
        <v>1325886.4000000001</v>
      </c>
      <c r="AQ72" s="23">
        <f t="shared" si="53"/>
        <v>1355505.6</v>
      </c>
      <c r="AR72" s="23">
        <f t="shared" si="53"/>
        <v>1382526</v>
      </c>
      <c r="AS72" s="23">
        <f t="shared" si="53"/>
        <v>1404206.4000000001</v>
      </c>
      <c r="AT72" s="23">
        <f t="shared" si="53"/>
        <v>1422433.6</v>
      </c>
      <c r="AU72" s="23">
        <f t="shared" si="53"/>
        <v>1434146</v>
      </c>
      <c r="AV72" s="23">
        <f t="shared" si="53"/>
        <v>1442191.6</v>
      </c>
      <c r="AW72" s="23">
        <f>SUM(AD72:AV72)</f>
        <v>21715110.000000004</v>
      </c>
      <c r="AY72" s="45" t="s">
        <v>44</v>
      </c>
      <c r="AZ72" s="23">
        <f>SUM(AZ53:AZ71)</f>
        <v>311251.20000000001</v>
      </c>
      <c r="BA72" s="23">
        <f t="shared" ref="BA72:BR72" si="54">SUM(BA53:BA71)</f>
        <v>627765.60000000009</v>
      </c>
      <c r="BB72" s="23">
        <f t="shared" si="54"/>
        <v>955270.8</v>
      </c>
      <c r="BC72" s="23">
        <f t="shared" si="54"/>
        <v>1297275.6000000001</v>
      </c>
      <c r="BD72" s="23">
        <f t="shared" si="54"/>
        <v>1640983.2000000002</v>
      </c>
      <c r="BE72" s="23">
        <f t="shared" si="54"/>
        <v>1683140.4</v>
      </c>
      <c r="BF72" s="23">
        <f t="shared" si="54"/>
        <v>1722253.2</v>
      </c>
      <c r="BG72" s="23">
        <f t="shared" si="54"/>
        <v>1757392.8</v>
      </c>
      <c r="BH72" s="23">
        <f t="shared" si="54"/>
        <v>1783657.2</v>
      </c>
      <c r="BI72" s="23">
        <f t="shared" si="54"/>
        <v>1813843.2000000002</v>
      </c>
      <c r="BJ72" s="23">
        <f t="shared" si="54"/>
        <v>1844803.1999999997</v>
      </c>
      <c r="BK72" s="23">
        <f t="shared" si="54"/>
        <v>1880562</v>
      </c>
      <c r="BL72" s="23">
        <f t="shared" si="54"/>
        <v>1921790.4000000001</v>
      </c>
      <c r="BM72" s="23">
        <f t="shared" si="54"/>
        <v>1964721.6</v>
      </c>
      <c r="BN72" s="23">
        <f t="shared" si="54"/>
        <v>2003886</v>
      </c>
      <c r="BO72" s="23">
        <f t="shared" si="54"/>
        <v>2035310.4000000001</v>
      </c>
      <c r="BP72" s="23">
        <f t="shared" si="54"/>
        <v>2061729.6</v>
      </c>
      <c r="BQ72" s="23">
        <f t="shared" si="54"/>
        <v>2078706</v>
      </c>
      <c r="BR72" s="23">
        <f t="shared" si="54"/>
        <v>2090367.6</v>
      </c>
      <c r="BS72" s="23">
        <f>SUM(AZ72:BR72)</f>
        <v>31474710</v>
      </c>
    </row>
    <row r="74" spans="2:71" x14ac:dyDescent="0.3">
      <c r="B74" s="1" t="s">
        <v>54</v>
      </c>
      <c r="AC74" s="242" t="s">
        <v>44</v>
      </c>
      <c r="AY74" s="242" t="s">
        <v>44</v>
      </c>
    </row>
    <row r="75" spans="2:71" x14ac:dyDescent="0.3">
      <c r="AC75" s="45" t="s">
        <v>82</v>
      </c>
      <c r="AD75">
        <v>2022</v>
      </c>
      <c r="AE75">
        <f>AD75+1</f>
        <v>2023</v>
      </c>
      <c r="AF75">
        <f t="shared" ref="AF75:AL75" si="55">AE75+1</f>
        <v>2024</v>
      </c>
      <c r="AG75">
        <f t="shared" si="55"/>
        <v>2025</v>
      </c>
      <c r="AH75">
        <f t="shared" si="55"/>
        <v>2026</v>
      </c>
      <c r="AI75">
        <f t="shared" si="55"/>
        <v>2027</v>
      </c>
      <c r="AJ75">
        <f t="shared" si="55"/>
        <v>2028</v>
      </c>
      <c r="AK75">
        <f t="shared" si="55"/>
        <v>2029</v>
      </c>
      <c r="AL75">
        <f t="shared" si="55"/>
        <v>2030</v>
      </c>
      <c r="AM75">
        <f>AL75+1</f>
        <v>2031</v>
      </c>
      <c r="AN75">
        <f t="shared" ref="AN75:AP75" si="56">AM75+1</f>
        <v>2032</v>
      </c>
      <c r="AO75">
        <f t="shared" si="56"/>
        <v>2033</v>
      </c>
      <c r="AP75">
        <f t="shared" si="56"/>
        <v>2034</v>
      </c>
      <c r="AQ75">
        <f>AP75+1</f>
        <v>2035</v>
      </c>
      <c r="AR75">
        <f t="shared" ref="AR75:AT75" si="57">AQ75+1</f>
        <v>2036</v>
      </c>
      <c r="AS75">
        <f t="shared" si="57"/>
        <v>2037</v>
      </c>
      <c r="AT75">
        <f t="shared" si="57"/>
        <v>2038</v>
      </c>
      <c r="AU75">
        <f>AT75+1</f>
        <v>2039</v>
      </c>
      <c r="AV75">
        <f t="shared" ref="AV75" si="58">AU75+1</f>
        <v>2040</v>
      </c>
      <c r="AY75" s="45" t="s">
        <v>82</v>
      </c>
      <c r="AZ75">
        <v>2022</v>
      </c>
      <c r="BA75">
        <f>AZ75+1</f>
        <v>2023</v>
      </c>
      <c r="BB75">
        <f t="shared" ref="BB75:BH75" si="59">BA75+1</f>
        <v>2024</v>
      </c>
      <c r="BC75">
        <f t="shared" si="59"/>
        <v>2025</v>
      </c>
      <c r="BD75">
        <f t="shared" si="59"/>
        <v>2026</v>
      </c>
      <c r="BE75">
        <f t="shared" si="59"/>
        <v>2027</v>
      </c>
      <c r="BF75">
        <f t="shared" si="59"/>
        <v>2028</v>
      </c>
      <c r="BG75">
        <f t="shared" si="59"/>
        <v>2029</v>
      </c>
      <c r="BH75">
        <f t="shared" si="59"/>
        <v>2030</v>
      </c>
      <c r="BI75">
        <f>BH75+1</f>
        <v>2031</v>
      </c>
      <c r="BJ75">
        <f t="shared" ref="BJ75:BL75" si="60">BI75+1</f>
        <v>2032</v>
      </c>
      <c r="BK75">
        <f t="shared" si="60"/>
        <v>2033</v>
      </c>
      <c r="BL75">
        <f t="shared" si="60"/>
        <v>2034</v>
      </c>
      <c r="BM75">
        <f>BL75+1</f>
        <v>2035</v>
      </c>
      <c r="BN75">
        <f t="shared" ref="BN75:BP75" si="61">BM75+1</f>
        <v>2036</v>
      </c>
      <c r="BO75">
        <f t="shared" si="61"/>
        <v>2037</v>
      </c>
      <c r="BP75">
        <f t="shared" si="61"/>
        <v>2038</v>
      </c>
      <c r="BQ75">
        <f>BP75+1</f>
        <v>2039</v>
      </c>
      <c r="BR75">
        <f t="shared" ref="BR75" si="62">BQ75+1</f>
        <v>2040</v>
      </c>
    </row>
    <row r="76" spans="2:71" x14ac:dyDescent="0.3">
      <c r="B76" s="251" t="s">
        <v>45</v>
      </c>
      <c r="C76" s="24" t="s">
        <v>26</v>
      </c>
      <c r="D76" s="24" t="s">
        <v>11</v>
      </c>
      <c r="E76" s="24" t="s">
        <v>43</v>
      </c>
      <c r="F76" s="24" t="s">
        <v>48</v>
      </c>
      <c r="G76" s="167" t="s">
        <v>49</v>
      </c>
      <c r="H76" s="13" t="s">
        <v>50</v>
      </c>
      <c r="AC76" s="45">
        <f t="shared" ref="AC76:AC89" si="63">AC53</f>
        <v>2022</v>
      </c>
      <c r="AD76" s="23">
        <f>SUM(AD53,AD30,AD7)</f>
        <v>1265636.8</v>
      </c>
      <c r="AE76" s="23">
        <f t="shared" ref="AE76:AL76" si="64">SUM(AE53,AE30,AE7)</f>
        <v>1265636.8</v>
      </c>
      <c r="AF76" s="23">
        <f t="shared" si="64"/>
        <v>1265636.8</v>
      </c>
      <c r="AG76" s="23">
        <f t="shared" si="64"/>
        <v>1265636.8</v>
      </c>
      <c r="AH76" s="23">
        <f t="shared" si="64"/>
        <v>1265636.8</v>
      </c>
      <c r="AI76" s="23">
        <f t="shared" si="64"/>
        <v>0</v>
      </c>
      <c r="AJ76" s="23">
        <f t="shared" si="64"/>
        <v>0</v>
      </c>
      <c r="AK76" s="23">
        <f t="shared" si="64"/>
        <v>0</v>
      </c>
      <c r="AL76" s="23">
        <f t="shared" si="64"/>
        <v>0</v>
      </c>
      <c r="AM76" s="23">
        <f t="shared" ref="AM76:AV76" si="65">SUM(AM53,AM30,AM7)</f>
        <v>0</v>
      </c>
      <c r="AN76" s="23">
        <f t="shared" si="65"/>
        <v>0</v>
      </c>
      <c r="AO76" s="23">
        <f t="shared" si="65"/>
        <v>0</v>
      </c>
      <c r="AP76" s="23">
        <f t="shared" si="65"/>
        <v>0</v>
      </c>
      <c r="AQ76" s="23">
        <f t="shared" si="65"/>
        <v>0</v>
      </c>
      <c r="AR76" s="23">
        <f t="shared" si="65"/>
        <v>0</v>
      </c>
      <c r="AS76" s="23">
        <f t="shared" si="65"/>
        <v>0</v>
      </c>
      <c r="AT76" s="23">
        <f t="shared" si="65"/>
        <v>0</v>
      </c>
      <c r="AU76" s="23">
        <f t="shared" si="65"/>
        <v>0</v>
      </c>
      <c r="AV76" s="23">
        <f t="shared" si="65"/>
        <v>0</v>
      </c>
      <c r="AW76" s="23"/>
      <c r="AY76" s="45">
        <f t="shared" ref="AY76:AY89" si="66">AY53</f>
        <v>2022</v>
      </c>
      <c r="AZ76" s="23">
        <f t="shared" ref="AZ76:BR76" si="67">SUM(AZ53,AZ30,AZ7)</f>
        <v>1834002</v>
      </c>
      <c r="BA76" s="23">
        <f t="shared" si="67"/>
        <v>1834002</v>
      </c>
      <c r="BB76" s="23">
        <f t="shared" si="67"/>
        <v>1834002</v>
      </c>
      <c r="BC76" s="23">
        <f t="shared" si="67"/>
        <v>1834002</v>
      </c>
      <c r="BD76" s="23">
        <f t="shared" si="67"/>
        <v>1834002</v>
      </c>
      <c r="BE76" s="23">
        <f t="shared" si="67"/>
        <v>0</v>
      </c>
      <c r="BF76" s="23">
        <f t="shared" si="67"/>
        <v>0</v>
      </c>
      <c r="BG76" s="23">
        <f t="shared" si="67"/>
        <v>0</v>
      </c>
      <c r="BH76" s="23">
        <f t="shared" si="67"/>
        <v>0</v>
      </c>
      <c r="BI76" s="23">
        <f t="shared" si="67"/>
        <v>0</v>
      </c>
      <c r="BJ76" s="23">
        <f t="shared" si="67"/>
        <v>0</v>
      </c>
      <c r="BK76" s="23">
        <f t="shared" si="67"/>
        <v>0</v>
      </c>
      <c r="BL76" s="23">
        <f t="shared" si="67"/>
        <v>0</v>
      </c>
      <c r="BM76" s="23">
        <f t="shared" si="67"/>
        <v>0</v>
      </c>
      <c r="BN76" s="23">
        <f t="shared" si="67"/>
        <v>0</v>
      </c>
      <c r="BO76" s="23">
        <f t="shared" si="67"/>
        <v>0</v>
      </c>
      <c r="BP76" s="23">
        <f t="shared" si="67"/>
        <v>0</v>
      </c>
      <c r="BQ76" s="23">
        <f t="shared" si="67"/>
        <v>0</v>
      </c>
      <c r="BR76" s="23">
        <f t="shared" si="67"/>
        <v>0</v>
      </c>
    </row>
    <row r="77" spans="2:71" x14ac:dyDescent="0.3">
      <c r="B77" s="54" t="s">
        <v>30</v>
      </c>
      <c r="C77" s="55">
        <f>G27</f>
        <v>3.5973024661109999E-2</v>
      </c>
      <c r="D77" s="56">
        <f>H27</f>
        <v>89000</v>
      </c>
      <c r="E77" s="57">
        <v>100000</v>
      </c>
      <c r="F77" s="45">
        <v>89000</v>
      </c>
      <c r="G77" s="45">
        <v>89000</v>
      </c>
      <c r="H77" s="45">
        <f>G77-F77</f>
        <v>0</v>
      </c>
      <c r="AC77" s="45">
        <f t="shared" si="63"/>
        <v>2023</v>
      </c>
      <c r="AD77" s="23">
        <f t="shared" ref="AD77:AL90" si="68">SUM(AD54,AD31,AD8)</f>
        <v>0</v>
      </c>
      <c r="AE77" s="23">
        <f t="shared" si="68"/>
        <v>1317457</v>
      </c>
      <c r="AF77" s="23">
        <f t="shared" si="68"/>
        <v>1317457</v>
      </c>
      <c r="AG77" s="23">
        <f t="shared" si="68"/>
        <v>1317457</v>
      </c>
      <c r="AH77" s="23">
        <f t="shared" si="68"/>
        <v>1317457</v>
      </c>
      <c r="AI77" s="23">
        <f t="shared" si="68"/>
        <v>1317457</v>
      </c>
      <c r="AJ77" s="23">
        <f t="shared" si="68"/>
        <v>0</v>
      </c>
      <c r="AK77" s="23">
        <f t="shared" si="68"/>
        <v>0</v>
      </c>
      <c r="AL77" s="23">
        <f t="shared" si="68"/>
        <v>0</v>
      </c>
      <c r="AM77" s="23">
        <f t="shared" ref="AM77:AV77" si="69">SUM(AM54,AM31,AM8)</f>
        <v>0</v>
      </c>
      <c r="AN77" s="23">
        <f t="shared" si="69"/>
        <v>0</v>
      </c>
      <c r="AO77" s="23">
        <f t="shared" si="69"/>
        <v>0</v>
      </c>
      <c r="AP77" s="23">
        <f t="shared" si="69"/>
        <v>0</v>
      </c>
      <c r="AQ77" s="23">
        <f t="shared" si="69"/>
        <v>0</v>
      </c>
      <c r="AR77" s="23">
        <f t="shared" si="69"/>
        <v>0</v>
      </c>
      <c r="AS77" s="23">
        <f t="shared" si="69"/>
        <v>0</v>
      </c>
      <c r="AT77" s="23">
        <f t="shared" si="69"/>
        <v>0</v>
      </c>
      <c r="AU77" s="23">
        <f t="shared" si="69"/>
        <v>0</v>
      </c>
      <c r="AV77" s="23">
        <f t="shared" si="69"/>
        <v>0</v>
      </c>
      <c r="AW77" s="23"/>
      <c r="AY77" s="45">
        <f t="shared" si="66"/>
        <v>2023</v>
      </c>
      <c r="AZ77" s="23">
        <f t="shared" ref="AZ77:BR77" si="70">SUM(AZ54,AZ31,AZ8)</f>
        <v>0</v>
      </c>
      <c r="BA77" s="23">
        <f t="shared" si="70"/>
        <v>1909094.8000000003</v>
      </c>
      <c r="BB77" s="23">
        <f t="shared" si="70"/>
        <v>1909094.8000000003</v>
      </c>
      <c r="BC77" s="23">
        <f t="shared" si="70"/>
        <v>1909094.8000000003</v>
      </c>
      <c r="BD77" s="23">
        <f t="shared" si="70"/>
        <v>1909094.8000000003</v>
      </c>
      <c r="BE77" s="23">
        <f t="shared" si="70"/>
        <v>1909094.8000000003</v>
      </c>
      <c r="BF77" s="23">
        <f t="shared" si="70"/>
        <v>0</v>
      </c>
      <c r="BG77" s="23">
        <f t="shared" si="70"/>
        <v>0</v>
      </c>
      <c r="BH77" s="23">
        <f t="shared" si="70"/>
        <v>0</v>
      </c>
      <c r="BI77" s="23">
        <f t="shared" si="70"/>
        <v>0</v>
      </c>
      <c r="BJ77" s="23">
        <f t="shared" si="70"/>
        <v>0</v>
      </c>
      <c r="BK77" s="23">
        <f t="shared" si="70"/>
        <v>0</v>
      </c>
      <c r="BL77" s="23">
        <f t="shared" si="70"/>
        <v>0</v>
      </c>
      <c r="BM77" s="23">
        <f t="shared" si="70"/>
        <v>0</v>
      </c>
      <c r="BN77" s="23">
        <f t="shared" si="70"/>
        <v>0</v>
      </c>
      <c r="BO77" s="23">
        <f t="shared" si="70"/>
        <v>0</v>
      </c>
      <c r="BP77" s="23">
        <f t="shared" si="70"/>
        <v>0</v>
      </c>
      <c r="BQ77" s="23">
        <f t="shared" si="70"/>
        <v>0</v>
      </c>
      <c r="BR77" s="23">
        <f t="shared" si="70"/>
        <v>0</v>
      </c>
    </row>
    <row r="78" spans="2:71" x14ac:dyDescent="0.3">
      <c r="B78" s="54" t="s">
        <v>31</v>
      </c>
      <c r="C78" s="55">
        <f>G28</f>
        <v>2.1416890580961748E-4</v>
      </c>
      <c r="D78" s="56">
        <f>H28</f>
        <v>149000</v>
      </c>
      <c r="E78" s="57">
        <v>100000</v>
      </c>
      <c r="F78" s="45">
        <v>100000</v>
      </c>
      <c r="G78" s="45">
        <v>149000</v>
      </c>
      <c r="H78" s="45">
        <f t="shared" ref="H78:H81" si="71">G78-F78</f>
        <v>49000</v>
      </c>
      <c r="AC78" s="45">
        <f t="shared" si="63"/>
        <v>2024</v>
      </c>
      <c r="AD78" s="23">
        <f t="shared" si="68"/>
        <v>0</v>
      </c>
      <c r="AE78" s="23">
        <f t="shared" si="68"/>
        <v>0</v>
      </c>
      <c r="AF78" s="23">
        <f t="shared" si="68"/>
        <v>1323218.8</v>
      </c>
      <c r="AG78" s="23">
        <f t="shared" si="68"/>
        <v>1323218.8</v>
      </c>
      <c r="AH78" s="23">
        <f t="shared" si="68"/>
        <v>1323218.8</v>
      </c>
      <c r="AI78" s="23">
        <f t="shared" si="68"/>
        <v>1323218.8</v>
      </c>
      <c r="AJ78" s="23">
        <f t="shared" si="68"/>
        <v>1323218.8</v>
      </c>
      <c r="AK78" s="23">
        <f t="shared" si="68"/>
        <v>0</v>
      </c>
      <c r="AL78" s="23">
        <f t="shared" si="68"/>
        <v>0</v>
      </c>
      <c r="AM78" s="23">
        <f t="shared" ref="AM78:AV78" si="72">SUM(AM55,AM32,AM9)</f>
        <v>0</v>
      </c>
      <c r="AN78" s="23">
        <f t="shared" si="72"/>
        <v>0</v>
      </c>
      <c r="AO78" s="23">
        <f t="shared" si="72"/>
        <v>0</v>
      </c>
      <c r="AP78" s="23">
        <f t="shared" si="72"/>
        <v>0</v>
      </c>
      <c r="AQ78" s="23">
        <f t="shared" si="72"/>
        <v>0</v>
      </c>
      <c r="AR78" s="23">
        <f t="shared" si="72"/>
        <v>0</v>
      </c>
      <c r="AS78" s="23">
        <f t="shared" si="72"/>
        <v>0</v>
      </c>
      <c r="AT78" s="23">
        <f t="shared" si="72"/>
        <v>0</v>
      </c>
      <c r="AU78" s="23">
        <f t="shared" si="72"/>
        <v>0</v>
      </c>
      <c r="AV78" s="23">
        <f t="shared" si="72"/>
        <v>0</v>
      </c>
      <c r="AW78" s="23"/>
      <c r="AY78" s="45">
        <f t="shared" si="66"/>
        <v>2024</v>
      </c>
      <c r="AZ78" s="23">
        <f t="shared" ref="AZ78:BR78" si="73">SUM(AZ55,AZ32,AZ9)</f>
        <v>0</v>
      </c>
      <c r="BA78" s="23">
        <f t="shared" si="73"/>
        <v>0</v>
      </c>
      <c r="BB78" s="23">
        <f t="shared" si="73"/>
        <v>1917442.2</v>
      </c>
      <c r="BC78" s="23">
        <f t="shared" si="73"/>
        <v>1917442.2</v>
      </c>
      <c r="BD78" s="23">
        <f t="shared" si="73"/>
        <v>1917442.2</v>
      </c>
      <c r="BE78" s="23">
        <f t="shared" si="73"/>
        <v>1917442.2</v>
      </c>
      <c r="BF78" s="23">
        <f t="shared" si="73"/>
        <v>1917442.2</v>
      </c>
      <c r="BG78" s="23">
        <f t="shared" si="73"/>
        <v>0</v>
      </c>
      <c r="BH78" s="23">
        <f t="shared" si="73"/>
        <v>0</v>
      </c>
      <c r="BI78" s="23">
        <f t="shared" si="73"/>
        <v>0</v>
      </c>
      <c r="BJ78" s="23">
        <f t="shared" si="73"/>
        <v>0</v>
      </c>
      <c r="BK78" s="23">
        <f t="shared" si="73"/>
        <v>0</v>
      </c>
      <c r="BL78" s="23">
        <f t="shared" si="73"/>
        <v>0</v>
      </c>
      <c r="BM78" s="23">
        <f t="shared" si="73"/>
        <v>0</v>
      </c>
      <c r="BN78" s="23">
        <f t="shared" si="73"/>
        <v>0</v>
      </c>
      <c r="BO78" s="23">
        <f t="shared" si="73"/>
        <v>0</v>
      </c>
      <c r="BP78" s="23">
        <f t="shared" si="73"/>
        <v>0</v>
      </c>
      <c r="BQ78" s="23">
        <f t="shared" si="73"/>
        <v>0</v>
      </c>
      <c r="BR78" s="23">
        <f t="shared" si="73"/>
        <v>0</v>
      </c>
    </row>
    <row r="79" spans="2:71" x14ac:dyDescent="0.3">
      <c r="B79" s="54" t="s">
        <v>61</v>
      </c>
      <c r="C79" s="55">
        <f>0.896804739*G34</f>
        <v>0.48143696752064047</v>
      </c>
      <c r="D79" s="57">
        <f>H34</f>
        <v>153000</v>
      </c>
      <c r="E79" s="57">
        <v>100000</v>
      </c>
      <c r="F79" s="45">
        <v>100000</v>
      </c>
      <c r="G79" s="45">
        <v>150000</v>
      </c>
      <c r="H79" s="45">
        <f t="shared" si="71"/>
        <v>50000</v>
      </c>
      <c r="AC79" s="45">
        <f t="shared" si="63"/>
        <v>2025</v>
      </c>
      <c r="AD79" s="23">
        <f t="shared" si="68"/>
        <v>0</v>
      </c>
      <c r="AE79" s="23">
        <f t="shared" si="68"/>
        <v>0</v>
      </c>
      <c r="AF79" s="23">
        <f t="shared" si="68"/>
        <v>0</v>
      </c>
      <c r="AG79" s="23">
        <f t="shared" si="68"/>
        <v>1374221</v>
      </c>
      <c r="AH79" s="23">
        <f t="shared" si="68"/>
        <v>1374221</v>
      </c>
      <c r="AI79" s="23">
        <f t="shared" si="68"/>
        <v>1374221</v>
      </c>
      <c r="AJ79" s="23">
        <f t="shared" si="68"/>
        <v>1374221</v>
      </c>
      <c r="AK79" s="23">
        <f t="shared" si="68"/>
        <v>1374221</v>
      </c>
      <c r="AL79" s="23">
        <f t="shared" si="68"/>
        <v>0</v>
      </c>
      <c r="AM79" s="23">
        <f t="shared" ref="AM79:AV79" si="74">SUM(AM56,AM33,AM10)</f>
        <v>0</v>
      </c>
      <c r="AN79" s="23">
        <f t="shared" si="74"/>
        <v>0</v>
      </c>
      <c r="AO79" s="23">
        <f t="shared" si="74"/>
        <v>0</v>
      </c>
      <c r="AP79" s="23">
        <f t="shared" si="74"/>
        <v>0</v>
      </c>
      <c r="AQ79" s="23">
        <f t="shared" si="74"/>
        <v>0</v>
      </c>
      <c r="AR79" s="23">
        <f t="shared" si="74"/>
        <v>0</v>
      </c>
      <c r="AS79" s="23">
        <f t="shared" si="74"/>
        <v>0</v>
      </c>
      <c r="AT79" s="23">
        <f t="shared" si="74"/>
        <v>0</v>
      </c>
      <c r="AU79" s="23">
        <f t="shared" si="74"/>
        <v>0</v>
      </c>
      <c r="AV79" s="23">
        <f t="shared" si="74"/>
        <v>0</v>
      </c>
      <c r="AW79" s="23"/>
      <c r="AY79" s="45">
        <f t="shared" si="66"/>
        <v>2025</v>
      </c>
      <c r="AZ79" s="23">
        <f t="shared" ref="AZ79:BR79" si="75">SUM(AZ56,AZ33,AZ10)</f>
        <v>0</v>
      </c>
      <c r="BA79" s="23">
        <f t="shared" si="75"/>
        <v>0</v>
      </c>
      <c r="BB79" s="23">
        <f t="shared" si="75"/>
        <v>0</v>
      </c>
      <c r="BC79" s="23">
        <f t="shared" si="75"/>
        <v>1991347.8000000003</v>
      </c>
      <c r="BD79" s="23">
        <f t="shared" si="75"/>
        <v>1991347.8000000003</v>
      </c>
      <c r="BE79" s="23">
        <f t="shared" si="75"/>
        <v>1991347.8000000003</v>
      </c>
      <c r="BF79" s="23">
        <f t="shared" si="75"/>
        <v>1991347.8000000003</v>
      </c>
      <c r="BG79" s="23">
        <f t="shared" si="75"/>
        <v>1991347.8000000003</v>
      </c>
      <c r="BH79" s="23">
        <f t="shared" si="75"/>
        <v>0</v>
      </c>
      <c r="BI79" s="23">
        <f t="shared" si="75"/>
        <v>0</v>
      </c>
      <c r="BJ79" s="23">
        <f t="shared" si="75"/>
        <v>0</v>
      </c>
      <c r="BK79" s="23">
        <f t="shared" si="75"/>
        <v>0</v>
      </c>
      <c r="BL79" s="23">
        <f t="shared" si="75"/>
        <v>0</v>
      </c>
      <c r="BM79" s="23">
        <f t="shared" si="75"/>
        <v>0</v>
      </c>
      <c r="BN79" s="23">
        <f t="shared" si="75"/>
        <v>0</v>
      </c>
      <c r="BO79" s="23">
        <f t="shared" si="75"/>
        <v>0</v>
      </c>
      <c r="BP79" s="23">
        <f t="shared" si="75"/>
        <v>0</v>
      </c>
      <c r="BQ79" s="23">
        <f t="shared" si="75"/>
        <v>0</v>
      </c>
      <c r="BR79" s="23">
        <f t="shared" si="75"/>
        <v>0</v>
      </c>
    </row>
    <row r="80" spans="2:71" x14ac:dyDescent="0.3">
      <c r="B80" s="54" t="s">
        <v>38</v>
      </c>
      <c r="C80" s="55">
        <f>G35</f>
        <v>6.7213846610611833E-2</v>
      </c>
      <c r="D80" s="57">
        <f>H35</f>
        <v>44000</v>
      </c>
      <c r="E80" s="57">
        <v>100000</v>
      </c>
      <c r="F80" s="45">
        <v>44000</v>
      </c>
      <c r="G80" s="45">
        <v>44000</v>
      </c>
      <c r="H80" s="45">
        <f t="shared" si="71"/>
        <v>0</v>
      </c>
      <c r="AC80" s="45">
        <f t="shared" si="63"/>
        <v>2026</v>
      </c>
      <c r="AD80" s="23">
        <f t="shared" si="68"/>
        <v>0</v>
      </c>
      <c r="AE80" s="23">
        <f t="shared" si="68"/>
        <v>0</v>
      </c>
      <c r="AF80" s="23">
        <f t="shared" si="68"/>
        <v>0</v>
      </c>
      <c r="AG80" s="23">
        <f t="shared" si="68"/>
        <v>0</v>
      </c>
      <c r="AH80" s="23">
        <f t="shared" si="68"/>
        <v>1392745.4</v>
      </c>
      <c r="AI80" s="23">
        <f t="shared" si="68"/>
        <v>1392745.4</v>
      </c>
      <c r="AJ80" s="23">
        <f t="shared" si="68"/>
        <v>1392745.4</v>
      </c>
      <c r="AK80" s="23">
        <f t="shared" si="68"/>
        <v>1392745.4</v>
      </c>
      <c r="AL80" s="23">
        <f t="shared" si="68"/>
        <v>1392745.4</v>
      </c>
      <c r="AM80" s="23">
        <f t="shared" ref="AM80:AV80" si="76">SUM(AM57,AM34,AM11)</f>
        <v>0</v>
      </c>
      <c r="AN80" s="23">
        <f t="shared" si="76"/>
        <v>0</v>
      </c>
      <c r="AO80" s="23">
        <f t="shared" si="76"/>
        <v>0</v>
      </c>
      <c r="AP80" s="23">
        <f t="shared" si="76"/>
        <v>0</v>
      </c>
      <c r="AQ80" s="23">
        <f t="shared" si="76"/>
        <v>0</v>
      </c>
      <c r="AR80" s="23">
        <f t="shared" si="76"/>
        <v>0</v>
      </c>
      <c r="AS80" s="23">
        <f t="shared" si="76"/>
        <v>0</v>
      </c>
      <c r="AT80" s="23">
        <f t="shared" si="76"/>
        <v>0</v>
      </c>
      <c r="AU80" s="23">
        <f t="shared" si="76"/>
        <v>0</v>
      </c>
      <c r="AV80" s="23">
        <f t="shared" si="76"/>
        <v>0</v>
      </c>
      <c r="AW80" s="23"/>
      <c r="AY80" s="45">
        <f t="shared" si="66"/>
        <v>2026</v>
      </c>
      <c r="AZ80" s="23">
        <f t="shared" ref="AZ80:BR80" si="77">SUM(AZ57,AZ34,AZ11)</f>
        <v>0</v>
      </c>
      <c r="BA80" s="23">
        <f t="shared" si="77"/>
        <v>0</v>
      </c>
      <c r="BB80" s="23">
        <f t="shared" si="77"/>
        <v>0</v>
      </c>
      <c r="BC80" s="23">
        <f t="shared" si="77"/>
        <v>0</v>
      </c>
      <c r="BD80" s="23">
        <f t="shared" si="77"/>
        <v>2018191.6</v>
      </c>
      <c r="BE80" s="23">
        <f t="shared" si="77"/>
        <v>2018191.6</v>
      </c>
      <c r="BF80" s="23">
        <f t="shared" si="77"/>
        <v>2018191.6</v>
      </c>
      <c r="BG80" s="23">
        <f t="shared" si="77"/>
        <v>2018191.6</v>
      </c>
      <c r="BH80" s="23">
        <f t="shared" si="77"/>
        <v>2018191.6</v>
      </c>
      <c r="BI80" s="23">
        <f t="shared" si="77"/>
        <v>0</v>
      </c>
      <c r="BJ80" s="23">
        <f t="shared" si="77"/>
        <v>0</v>
      </c>
      <c r="BK80" s="23">
        <f t="shared" si="77"/>
        <v>0</v>
      </c>
      <c r="BL80" s="23">
        <f t="shared" si="77"/>
        <v>0</v>
      </c>
      <c r="BM80" s="23">
        <f t="shared" si="77"/>
        <v>0</v>
      </c>
      <c r="BN80" s="23">
        <f t="shared" si="77"/>
        <v>0</v>
      </c>
      <c r="BO80" s="23">
        <f t="shared" si="77"/>
        <v>0</v>
      </c>
      <c r="BP80" s="23">
        <f t="shared" si="77"/>
        <v>0</v>
      </c>
      <c r="BQ80" s="23">
        <f t="shared" si="77"/>
        <v>0</v>
      </c>
      <c r="BR80" s="23">
        <f t="shared" si="77"/>
        <v>0</v>
      </c>
    </row>
    <row r="81" spans="2:71" x14ac:dyDescent="0.3">
      <c r="B81" s="54" t="s">
        <v>39</v>
      </c>
      <c r="C81" s="55">
        <f>G36</f>
        <v>1.516199237199907E-2</v>
      </c>
      <c r="D81" s="57">
        <f>H36</f>
        <v>41000</v>
      </c>
      <c r="E81" s="57">
        <v>100000</v>
      </c>
      <c r="F81" s="45">
        <v>41000</v>
      </c>
      <c r="G81" s="45">
        <v>41000</v>
      </c>
      <c r="H81" s="45">
        <f t="shared" si="71"/>
        <v>0</v>
      </c>
      <c r="AC81" s="45">
        <f t="shared" si="63"/>
        <v>2027</v>
      </c>
      <c r="AD81" s="23">
        <f t="shared" si="68"/>
        <v>0</v>
      </c>
      <c r="AE81" s="23">
        <f t="shared" si="68"/>
        <v>0</v>
      </c>
      <c r="AF81" s="23">
        <f t="shared" si="68"/>
        <v>0</v>
      </c>
      <c r="AG81" s="23">
        <f t="shared" si="68"/>
        <v>0</v>
      </c>
      <c r="AH81" s="23">
        <f t="shared" si="68"/>
        <v>0</v>
      </c>
      <c r="AI81" s="23">
        <f t="shared" si="68"/>
        <v>1428625.8</v>
      </c>
      <c r="AJ81" s="23">
        <f t="shared" si="68"/>
        <v>1428625.8</v>
      </c>
      <c r="AK81" s="23">
        <f t="shared" si="68"/>
        <v>1428625.8</v>
      </c>
      <c r="AL81" s="23">
        <f t="shared" si="68"/>
        <v>1428625.8</v>
      </c>
      <c r="AM81" s="23">
        <f t="shared" ref="AM81:AV81" si="78">SUM(AM58,AM35,AM12)</f>
        <v>1428625.8</v>
      </c>
      <c r="AN81" s="23">
        <f t="shared" si="78"/>
        <v>0</v>
      </c>
      <c r="AO81" s="23">
        <f t="shared" si="78"/>
        <v>0</v>
      </c>
      <c r="AP81" s="23">
        <f t="shared" si="78"/>
        <v>0</v>
      </c>
      <c r="AQ81" s="23">
        <f t="shared" si="78"/>
        <v>0</v>
      </c>
      <c r="AR81" s="23">
        <f t="shared" si="78"/>
        <v>0</v>
      </c>
      <c r="AS81" s="23">
        <f t="shared" si="78"/>
        <v>0</v>
      </c>
      <c r="AT81" s="23">
        <f t="shared" si="78"/>
        <v>0</v>
      </c>
      <c r="AU81" s="23">
        <f t="shared" si="78"/>
        <v>0</v>
      </c>
      <c r="AV81" s="23">
        <f t="shared" si="78"/>
        <v>0</v>
      </c>
      <c r="AW81" s="23"/>
      <c r="AY81" s="45">
        <f t="shared" si="66"/>
        <v>2027</v>
      </c>
      <c r="AZ81" s="23">
        <f t="shared" ref="AZ81:BR81" si="79">SUM(AZ58,AZ35,AZ12)</f>
        <v>0</v>
      </c>
      <c r="BA81" s="23">
        <f t="shared" si="79"/>
        <v>0</v>
      </c>
      <c r="BB81" s="23">
        <f t="shared" si="79"/>
        <v>0</v>
      </c>
      <c r="BC81" s="23">
        <f t="shared" si="79"/>
        <v>0</v>
      </c>
      <c r="BD81" s="23">
        <f t="shared" si="79"/>
        <v>0</v>
      </c>
      <c r="BE81" s="23">
        <f t="shared" si="79"/>
        <v>2070184.8</v>
      </c>
      <c r="BF81" s="23">
        <f t="shared" si="79"/>
        <v>2070184.8</v>
      </c>
      <c r="BG81" s="23">
        <f t="shared" si="79"/>
        <v>2070184.8</v>
      </c>
      <c r="BH81" s="23">
        <f t="shared" si="79"/>
        <v>2070184.8</v>
      </c>
      <c r="BI81" s="23">
        <f t="shared" si="79"/>
        <v>2070184.8</v>
      </c>
      <c r="BJ81" s="23">
        <f t="shared" si="79"/>
        <v>0</v>
      </c>
      <c r="BK81" s="23">
        <f t="shared" si="79"/>
        <v>0</v>
      </c>
      <c r="BL81" s="23">
        <f t="shared" si="79"/>
        <v>0</v>
      </c>
      <c r="BM81" s="23">
        <f t="shared" si="79"/>
        <v>0</v>
      </c>
      <c r="BN81" s="23">
        <f t="shared" si="79"/>
        <v>0</v>
      </c>
      <c r="BO81" s="23">
        <f t="shared" si="79"/>
        <v>0</v>
      </c>
      <c r="BP81" s="23">
        <f t="shared" si="79"/>
        <v>0</v>
      </c>
      <c r="BQ81" s="23">
        <f t="shared" si="79"/>
        <v>0</v>
      </c>
      <c r="BR81" s="23">
        <f t="shared" si="79"/>
        <v>0</v>
      </c>
    </row>
    <row r="82" spans="2:71" x14ac:dyDescent="0.3">
      <c r="B82" s="58" t="s">
        <v>44</v>
      </c>
      <c r="C82" s="59">
        <f>SUM(C77:C81)</f>
        <v>0.60000000007017096</v>
      </c>
      <c r="D82" s="46"/>
      <c r="E82" s="45"/>
      <c r="AC82" s="45">
        <f t="shared" si="63"/>
        <v>2028</v>
      </c>
      <c r="AD82" s="23">
        <f t="shared" si="68"/>
        <v>0</v>
      </c>
      <c r="AE82" s="23">
        <f t="shared" si="68"/>
        <v>0</v>
      </c>
      <c r="AF82" s="23">
        <f t="shared" si="68"/>
        <v>0</v>
      </c>
      <c r="AG82" s="23">
        <f t="shared" si="68"/>
        <v>0</v>
      </c>
      <c r="AH82" s="23">
        <f t="shared" si="68"/>
        <v>0</v>
      </c>
      <c r="AI82" s="23">
        <f t="shared" si="68"/>
        <v>0</v>
      </c>
      <c r="AJ82" s="23">
        <f t="shared" si="68"/>
        <v>1442948</v>
      </c>
      <c r="AK82" s="23">
        <f t="shared" si="68"/>
        <v>1442948</v>
      </c>
      <c r="AL82" s="23">
        <f t="shared" si="68"/>
        <v>1442948</v>
      </c>
      <c r="AM82" s="23">
        <f t="shared" ref="AM82:AV82" si="80">SUM(AM59,AM36,AM13)</f>
        <v>1442948</v>
      </c>
      <c r="AN82" s="23">
        <f t="shared" si="80"/>
        <v>1442948</v>
      </c>
      <c r="AO82" s="23">
        <f t="shared" si="80"/>
        <v>0</v>
      </c>
      <c r="AP82" s="23">
        <f t="shared" si="80"/>
        <v>0</v>
      </c>
      <c r="AQ82" s="23">
        <f t="shared" si="80"/>
        <v>0</v>
      </c>
      <c r="AR82" s="23">
        <f t="shared" si="80"/>
        <v>0</v>
      </c>
      <c r="AS82" s="23">
        <f t="shared" si="80"/>
        <v>0</v>
      </c>
      <c r="AT82" s="23">
        <f t="shared" si="80"/>
        <v>0</v>
      </c>
      <c r="AU82" s="23">
        <f t="shared" si="80"/>
        <v>0</v>
      </c>
      <c r="AV82" s="23">
        <f t="shared" si="80"/>
        <v>0</v>
      </c>
      <c r="AW82" s="23"/>
      <c r="AY82" s="45">
        <f t="shared" si="66"/>
        <v>2028</v>
      </c>
      <c r="AZ82" s="23">
        <f t="shared" ref="AZ82:BR82" si="81">SUM(AZ59,AZ36,AZ13)</f>
        <v>0</v>
      </c>
      <c r="BA82" s="23">
        <f t="shared" si="81"/>
        <v>0</v>
      </c>
      <c r="BB82" s="23">
        <f t="shared" si="81"/>
        <v>0</v>
      </c>
      <c r="BC82" s="23">
        <f t="shared" si="81"/>
        <v>0</v>
      </c>
      <c r="BD82" s="23">
        <f t="shared" si="81"/>
        <v>0</v>
      </c>
      <c r="BE82" s="23">
        <f t="shared" si="81"/>
        <v>0</v>
      </c>
      <c r="BF82" s="23">
        <f t="shared" si="81"/>
        <v>2090939</v>
      </c>
      <c r="BG82" s="23">
        <f t="shared" si="81"/>
        <v>2090939</v>
      </c>
      <c r="BH82" s="23">
        <f t="shared" si="81"/>
        <v>2090939</v>
      </c>
      <c r="BI82" s="23">
        <f t="shared" si="81"/>
        <v>2090939</v>
      </c>
      <c r="BJ82" s="23">
        <f t="shared" si="81"/>
        <v>2090939</v>
      </c>
      <c r="BK82" s="23">
        <f t="shared" si="81"/>
        <v>0</v>
      </c>
      <c r="BL82" s="23">
        <f t="shared" si="81"/>
        <v>0</v>
      </c>
      <c r="BM82" s="23">
        <f t="shared" si="81"/>
        <v>0</v>
      </c>
      <c r="BN82" s="23">
        <f t="shared" si="81"/>
        <v>0</v>
      </c>
      <c r="BO82" s="23">
        <f t="shared" si="81"/>
        <v>0</v>
      </c>
      <c r="BP82" s="23">
        <f t="shared" si="81"/>
        <v>0</v>
      </c>
      <c r="BQ82" s="23">
        <f t="shared" si="81"/>
        <v>0</v>
      </c>
      <c r="BR82" s="23">
        <f t="shared" si="81"/>
        <v>0</v>
      </c>
    </row>
    <row r="83" spans="2:71" x14ac:dyDescent="0.3">
      <c r="B83" s="45"/>
      <c r="C83" s="45"/>
      <c r="D83" s="45"/>
      <c r="E83" s="45"/>
      <c r="AC83" s="45">
        <f t="shared" si="63"/>
        <v>2029</v>
      </c>
      <c r="AD83" s="23">
        <f t="shared" si="68"/>
        <v>0</v>
      </c>
      <c r="AE83" s="23">
        <f t="shared" si="68"/>
        <v>0</v>
      </c>
      <c r="AF83" s="23">
        <f t="shared" si="68"/>
        <v>0</v>
      </c>
      <c r="AG83" s="23">
        <f t="shared" si="68"/>
        <v>0</v>
      </c>
      <c r="AH83" s="23">
        <f t="shared" si="68"/>
        <v>0</v>
      </c>
      <c r="AI83" s="23">
        <f t="shared" si="68"/>
        <v>0</v>
      </c>
      <c r="AJ83" s="23">
        <f t="shared" si="68"/>
        <v>0</v>
      </c>
      <c r="AK83" s="23">
        <f t="shared" si="68"/>
        <v>1471868.8</v>
      </c>
      <c r="AL83" s="23">
        <f t="shared" si="68"/>
        <v>1471868.8</v>
      </c>
      <c r="AM83" s="23">
        <f t="shared" ref="AM83:AV83" si="82">SUM(AM60,AM37,AM14)</f>
        <v>1471868.8</v>
      </c>
      <c r="AN83" s="23">
        <f t="shared" si="82"/>
        <v>1471868.8</v>
      </c>
      <c r="AO83" s="23">
        <f t="shared" si="82"/>
        <v>1471868.8</v>
      </c>
      <c r="AP83" s="23">
        <f t="shared" si="82"/>
        <v>0</v>
      </c>
      <c r="AQ83" s="23">
        <f t="shared" si="82"/>
        <v>0</v>
      </c>
      <c r="AR83" s="23">
        <f t="shared" si="82"/>
        <v>0</v>
      </c>
      <c r="AS83" s="23">
        <f t="shared" si="82"/>
        <v>0</v>
      </c>
      <c r="AT83" s="23">
        <f t="shared" si="82"/>
        <v>0</v>
      </c>
      <c r="AU83" s="23">
        <f t="shared" si="82"/>
        <v>0</v>
      </c>
      <c r="AV83" s="23">
        <f t="shared" si="82"/>
        <v>0</v>
      </c>
      <c r="AW83" s="23"/>
      <c r="AY83" s="45">
        <f t="shared" si="66"/>
        <v>2029</v>
      </c>
      <c r="AZ83" s="23">
        <f t="shared" ref="AZ83:BR83" si="83">SUM(AZ60,AZ37,AZ14)</f>
        <v>0</v>
      </c>
      <c r="BA83" s="23">
        <f t="shared" si="83"/>
        <v>0</v>
      </c>
      <c r="BB83" s="23">
        <f t="shared" si="83"/>
        <v>0</v>
      </c>
      <c r="BC83" s="23">
        <f t="shared" si="83"/>
        <v>0</v>
      </c>
      <c r="BD83" s="23">
        <f t="shared" si="83"/>
        <v>0</v>
      </c>
      <c r="BE83" s="23">
        <f t="shared" si="83"/>
        <v>0</v>
      </c>
      <c r="BF83" s="23">
        <f t="shared" si="83"/>
        <v>0</v>
      </c>
      <c r="BG83" s="23">
        <f t="shared" si="83"/>
        <v>2132847.4</v>
      </c>
      <c r="BH83" s="23">
        <f t="shared" si="83"/>
        <v>2132847.4</v>
      </c>
      <c r="BI83" s="23">
        <f t="shared" si="83"/>
        <v>2132847.4</v>
      </c>
      <c r="BJ83" s="23">
        <f t="shared" si="83"/>
        <v>2132847.4</v>
      </c>
      <c r="BK83" s="23">
        <f t="shared" si="83"/>
        <v>2132847.4</v>
      </c>
      <c r="BL83" s="23">
        <f t="shared" si="83"/>
        <v>0</v>
      </c>
      <c r="BM83" s="23">
        <f t="shared" si="83"/>
        <v>0</v>
      </c>
      <c r="BN83" s="23">
        <f t="shared" si="83"/>
        <v>0</v>
      </c>
      <c r="BO83" s="23">
        <f t="shared" si="83"/>
        <v>0</v>
      </c>
      <c r="BP83" s="23">
        <f t="shared" si="83"/>
        <v>0</v>
      </c>
      <c r="BQ83" s="23">
        <f t="shared" si="83"/>
        <v>0</v>
      </c>
      <c r="BR83" s="23">
        <f t="shared" si="83"/>
        <v>0</v>
      </c>
    </row>
    <row r="84" spans="2:71" x14ac:dyDescent="0.3">
      <c r="B84" s="251" t="s">
        <v>60</v>
      </c>
      <c r="C84" s="24" t="s">
        <v>10</v>
      </c>
      <c r="D84" s="24" t="s">
        <v>11</v>
      </c>
      <c r="E84" s="24" t="s">
        <v>43</v>
      </c>
      <c r="F84" s="24" t="s">
        <v>48</v>
      </c>
      <c r="G84" s="168" t="s">
        <v>49</v>
      </c>
      <c r="H84" s="169" t="s">
        <v>50</v>
      </c>
      <c r="AC84" s="45">
        <f t="shared" si="63"/>
        <v>2030</v>
      </c>
      <c r="AD84" s="23">
        <f t="shared" si="68"/>
        <v>0</v>
      </c>
      <c r="AE84" s="23">
        <f t="shared" si="68"/>
        <v>0</v>
      </c>
      <c r="AF84" s="23">
        <f t="shared" si="68"/>
        <v>0</v>
      </c>
      <c r="AG84" s="23">
        <f t="shared" si="68"/>
        <v>0</v>
      </c>
      <c r="AH84" s="23">
        <f t="shared" si="68"/>
        <v>0</v>
      </c>
      <c r="AI84" s="23">
        <f t="shared" si="68"/>
        <v>0</v>
      </c>
      <c r="AJ84" s="23">
        <f t="shared" si="68"/>
        <v>0</v>
      </c>
      <c r="AK84" s="23">
        <f t="shared" si="68"/>
        <v>0</v>
      </c>
      <c r="AL84" s="23">
        <f t="shared" si="68"/>
        <v>1497693.6</v>
      </c>
      <c r="AM84" s="23">
        <f t="shared" ref="AM84:AV84" si="84">SUM(AM61,AM38,AM15)</f>
        <v>1497693.6</v>
      </c>
      <c r="AN84" s="23">
        <f t="shared" si="84"/>
        <v>1497693.6</v>
      </c>
      <c r="AO84" s="23">
        <f t="shared" si="84"/>
        <v>1497693.6</v>
      </c>
      <c r="AP84" s="23">
        <f t="shared" si="84"/>
        <v>1497693.6</v>
      </c>
      <c r="AQ84" s="23">
        <f t="shared" si="84"/>
        <v>0</v>
      </c>
      <c r="AR84" s="23">
        <f t="shared" si="84"/>
        <v>0</v>
      </c>
      <c r="AS84" s="23">
        <f t="shared" si="84"/>
        <v>0</v>
      </c>
      <c r="AT84" s="23">
        <f t="shared" si="84"/>
        <v>0</v>
      </c>
      <c r="AU84" s="23">
        <f t="shared" si="84"/>
        <v>0</v>
      </c>
      <c r="AV84" s="23">
        <f t="shared" si="84"/>
        <v>0</v>
      </c>
      <c r="AW84" s="23"/>
      <c r="AY84" s="45">
        <f t="shared" si="66"/>
        <v>2030</v>
      </c>
      <c r="AZ84" s="23">
        <f t="shared" ref="AZ84:BR84" si="85">SUM(AZ61,AZ38,AZ15)</f>
        <v>0</v>
      </c>
      <c r="BA84" s="23">
        <f t="shared" si="85"/>
        <v>0</v>
      </c>
      <c r="BB84" s="23">
        <f t="shared" si="85"/>
        <v>0</v>
      </c>
      <c r="BC84" s="23">
        <f t="shared" si="85"/>
        <v>0</v>
      </c>
      <c r="BD84" s="23">
        <f t="shared" si="85"/>
        <v>0</v>
      </c>
      <c r="BE84" s="23">
        <f t="shared" si="85"/>
        <v>0</v>
      </c>
      <c r="BF84" s="23">
        <f t="shared" si="85"/>
        <v>0</v>
      </c>
      <c r="BG84" s="23">
        <f t="shared" si="85"/>
        <v>0</v>
      </c>
      <c r="BH84" s="23">
        <f t="shared" si="85"/>
        <v>2170269.5999999996</v>
      </c>
      <c r="BI84" s="23">
        <f t="shared" si="85"/>
        <v>2170269.5999999996</v>
      </c>
      <c r="BJ84" s="23">
        <f t="shared" si="85"/>
        <v>2170269.5999999996</v>
      </c>
      <c r="BK84" s="23">
        <f t="shared" si="85"/>
        <v>2170269.5999999996</v>
      </c>
      <c r="BL84" s="23">
        <f t="shared" si="85"/>
        <v>2170269.5999999996</v>
      </c>
      <c r="BM84" s="23">
        <f t="shared" si="85"/>
        <v>0</v>
      </c>
      <c r="BN84" s="23">
        <f t="shared" si="85"/>
        <v>0</v>
      </c>
      <c r="BO84" s="23">
        <f t="shared" si="85"/>
        <v>0</v>
      </c>
      <c r="BP84" s="23">
        <f t="shared" si="85"/>
        <v>0</v>
      </c>
      <c r="BQ84" s="23">
        <f t="shared" si="85"/>
        <v>0</v>
      </c>
      <c r="BR84" s="23">
        <f t="shared" si="85"/>
        <v>0</v>
      </c>
    </row>
    <row r="85" spans="2:71" x14ac:dyDescent="0.3">
      <c r="B85" s="60" t="s">
        <v>29</v>
      </c>
      <c r="C85" s="61">
        <f>G26</f>
        <v>2.7852404906817105E-2</v>
      </c>
      <c r="D85" s="62">
        <f>H26</f>
        <v>168000</v>
      </c>
      <c r="E85" s="63">
        <v>185000</v>
      </c>
      <c r="F85" s="45">
        <v>168000</v>
      </c>
      <c r="G85" s="45">
        <v>168000</v>
      </c>
      <c r="H85" s="45">
        <f>G85-F85</f>
        <v>0</v>
      </c>
      <c r="AC85" s="45">
        <f t="shared" si="63"/>
        <v>2031</v>
      </c>
      <c r="AD85" s="23">
        <f t="shared" si="68"/>
        <v>0</v>
      </c>
      <c r="AE85" s="23">
        <f t="shared" si="68"/>
        <v>0</v>
      </c>
      <c r="AF85" s="23">
        <f t="shared" si="68"/>
        <v>0</v>
      </c>
      <c r="AG85" s="23">
        <f t="shared" si="68"/>
        <v>0</v>
      </c>
      <c r="AH85" s="23">
        <f t="shared" si="68"/>
        <v>0</v>
      </c>
      <c r="AI85" s="23">
        <f t="shared" si="68"/>
        <v>0</v>
      </c>
      <c r="AJ85" s="23">
        <f t="shared" si="68"/>
        <v>0</v>
      </c>
      <c r="AK85" s="23">
        <f t="shared" si="68"/>
        <v>0</v>
      </c>
      <c r="AL85" s="23">
        <f t="shared" si="68"/>
        <v>0</v>
      </c>
      <c r="AM85" s="23">
        <f t="shared" ref="AM85:AV85" si="86">SUM(AM62,AM39,AM16)</f>
        <v>1521979.4000000001</v>
      </c>
      <c r="AN85" s="23">
        <f t="shared" si="86"/>
        <v>1521979.4000000001</v>
      </c>
      <c r="AO85" s="23">
        <f t="shared" si="86"/>
        <v>1521979.4000000001</v>
      </c>
      <c r="AP85" s="23">
        <f t="shared" si="86"/>
        <v>1521979.4000000001</v>
      </c>
      <c r="AQ85" s="23">
        <f t="shared" si="86"/>
        <v>1521979.4000000001</v>
      </c>
      <c r="AR85" s="23">
        <f t="shared" si="86"/>
        <v>0</v>
      </c>
      <c r="AS85" s="23">
        <f t="shared" si="86"/>
        <v>0</v>
      </c>
      <c r="AT85" s="23">
        <f t="shared" si="86"/>
        <v>0</v>
      </c>
      <c r="AU85" s="23">
        <f t="shared" si="86"/>
        <v>0</v>
      </c>
      <c r="AV85" s="23">
        <f t="shared" si="86"/>
        <v>0</v>
      </c>
      <c r="AW85" s="23"/>
      <c r="AY85" s="45">
        <f t="shared" si="66"/>
        <v>2031</v>
      </c>
      <c r="AZ85" s="23">
        <f t="shared" ref="AZ85:BR85" si="87">SUM(AZ62,AZ39,AZ16)</f>
        <v>0</v>
      </c>
      <c r="BA85" s="23">
        <f t="shared" si="87"/>
        <v>0</v>
      </c>
      <c r="BB85" s="23">
        <f t="shared" si="87"/>
        <v>0</v>
      </c>
      <c r="BC85" s="23">
        <f t="shared" si="87"/>
        <v>0</v>
      </c>
      <c r="BD85" s="23">
        <f t="shared" si="87"/>
        <v>0</v>
      </c>
      <c r="BE85" s="23">
        <f t="shared" si="87"/>
        <v>0</v>
      </c>
      <c r="BF85" s="23">
        <f t="shared" si="87"/>
        <v>0</v>
      </c>
      <c r="BG85" s="23">
        <f t="shared" si="87"/>
        <v>0</v>
      </c>
      <c r="BH85" s="23">
        <f t="shared" si="87"/>
        <v>0</v>
      </c>
      <c r="BI85" s="23">
        <f t="shared" si="87"/>
        <v>2205461.6</v>
      </c>
      <c r="BJ85" s="23">
        <f t="shared" si="87"/>
        <v>2205461.6</v>
      </c>
      <c r="BK85" s="23">
        <f t="shared" si="87"/>
        <v>2205461.6</v>
      </c>
      <c r="BL85" s="23">
        <f t="shared" si="87"/>
        <v>2205461.6</v>
      </c>
      <c r="BM85" s="23">
        <f t="shared" si="87"/>
        <v>2205461.6</v>
      </c>
      <c r="BN85" s="23">
        <f t="shared" si="87"/>
        <v>0</v>
      </c>
      <c r="BO85" s="23">
        <f t="shared" si="87"/>
        <v>0</v>
      </c>
      <c r="BP85" s="23">
        <f t="shared" si="87"/>
        <v>0</v>
      </c>
      <c r="BQ85" s="23">
        <f t="shared" si="87"/>
        <v>0</v>
      </c>
      <c r="BR85" s="23">
        <f t="shared" si="87"/>
        <v>0</v>
      </c>
    </row>
    <row r="86" spans="2:71" x14ac:dyDescent="0.3">
      <c r="B86" s="60" t="s">
        <v>32</v>
      </c>
      <c r="C86" s="61">
        <f t="shared" ref="C86:D90" si="88">G29</f>
        <v>1.1025432311432411E-2</v>
      </c>
      <c r="D86" s="62">
        <f t="shared" si="88"/>
        <v>153000</v>
      </c>
      <c r="E86" s="63">
        <v>185000</v>
      </c>
      <c r="F86" s="45">
        <v>153000</v>
      </c>
      <c r="G86" s="45">
        <v>153000</v>
      </c>
      <c r="H86" s="45">
        <f t="shared" ref="H86:H91" si="89">G86-F86</f>
        <v>0</v>
      </c>
      <c r="AC86" s="45">
        <f t="shared" si="63"/>
        <v>2032</v>
      </c>
      <c r="AD86" s="23">
        <f t="shared" si="68"/>
        <v>0</v>
      </c>
      <c r="AE86" s="23">
        <f t="shared" si="68"/>
        <v>0</v>
      </c>
      <c r="AF86" s="23">
        <f t="shared" si="68"/>
        <v>0</v>
      </c>
      <c r="AG86" s="23">
        <f t="shared" si="68"/>
        <v>0</v>
      </c>
      <c r="AH86" s="23">
        <f t="shared" si="68"/>
        <v>0</v>
      </c>
      <c r="AI86" s="23">
        <f t="shared" si="68"/>
        <v>0</v>
      </c>
      <c r="AJ86" s="23">
        <f t="shared" si="68"/>
        <v>0</v>
      </c>
      <c r="AK86" s="23">
        <f t="shared" si="68"/>
        <v>0</v>
      </c>
      <c r="AL86" s="23">
        <f t="shared" si="68"/>
        <v>0</v>
      </c>
      <c r="AM86" s="23">
        <f t="shared" ref="AM86:AV86" si="90">SUM(AM63,AM40,AM17)</f>
        <v>0</v>
      </c>
      <c r="AN86" s="23">
        <f t="shared" si="90"/>
        <v>1564319.4</v>
      </c>
      <c r="AO86" s="23">
        <f t="shared" si="90"/>
        <v>1564319.4</v>
      </c>
      <c r="AP86" s="23">
        <f t="shared" si="90"/>
        <v>1564319.4</v>
      </c>
      <c r="AQ86" s="23">
        <f t="shared" si="90"/>
        <v>1564319.4</v>
      </c>
      <c r="AR86" s="23">
        <f t="shared" si="90"/>
        <v>1564319.4</v>
      </c>
      <c r="AS86" s="23">
        <f t="shared" si="90"/>
        <v>0</v>
      </c>
      <c r="AT86" s="23">
        <f t="shared" si="90"/>
        <v>0</v>
      </c>
      <c r="AU86" s="23">
        <f t="shared" si="90"/>
        <v>0</v>
      </c>
      <c r="AV86" s="23">
        <f t="shared" si="90"/>
        <v>0</v>
      </c>
      <c r="AW86" s="23"/>
      <c r="AY86" s="45">
        <f t="shared" si="66"/>
        <v>2032</v>
      </c>
      <c r="AZ86" s="23">
        <f t="shared" ref="AZ86:BR86" si="91">SUM(AZ63,AZ40,AZ17)</f>
        <v>0</v>
      </c>
      <c r="BA86" s="23">
        <f t="shared" si="91"/>
        <v>0</v>
      </c>
      <c r="BB86" s="23">
        <f t="shared" si="91"/>
        <v>0</v>
      </c>
      <c r="BC86" s="23">
        <f t="shared" si="91"/>
        <v>0</v>
      </c>
      <c r="BD86" s="23">
        <f t="shared" si="91"/>
        <v>0</v>
      </c>
      <c r="BE86" s="23">
        <f t="shared" si="91"/>
        <v>0</v>
      </c>
      <c r="BF86" s="23">
        <f t="shared" si="91"/>
        <v>0</v>
      </c>
      <c r="BG86" s="23">
        <f t="shared" si="91"/>
        <v>0</v>
      </c>
      <c r="BH86" s="23">
        <f t="shared" si="91"/>
        <v>0</v>
      </c>
      <c r="BI86" s="23">
        <f t="shared" si="91"/>
        <v>0</v>
      </c>
      <c r="BJ86" s="23">
        <f t="shared" si="91"/>
        <v>2266815.4</v>
      </c>
      <c r="BK86" s="23">
        <f t="shared" si="91"/>
        <v>2266815.4</v>
      </c>
      <c r="BL86" s="23">
        <f t="shared" si="91"/>
        <v>2266815.4</v>
      </c>
      <c r="BM86" s="23">
        <f t="shared" si="91"/>
        <v>2266815.4</v>
      </c>
      <c r="BN86" s="23">
        <f t="shared" si="91"/>
        <v>2266815.4</v>
      </c>
      <c r="BO86" s="23">
        <f t="shared" si="91"/>
        <v>0</v>
      </c>
      <c r="BP86" s="23">
        <f t="shared" si="91"/>
        <v>0</v>
      </c>
      <c r="BQ86" s="23">
        <f t="shared" si="91"/>
        <v>0</v>
      </c>
      <c r="BR86" s="23">
        <f t="shared" si="91"/>
        <v>0</v>
      </c>
    </row>
    <row r="87" spans="2:71" x14ac:dyDescent="0.3">
      <c r="B87" s="60" t="s">
        <v>33</v>
      </c>
      <c r="C87" s="61">
        <f t="shared" si="88"/>
        <v>5.3544783056668514E-3</v>
      </c>
      <c r="D87" s="62">
        <f t="shared" si="88"/>
        <v>153000</v>
      </c>
      <c r="E87" s="63">
        <v>185000</v>
      </c>
      <c r="F87" s="45">
        <v>153000</v>
      </c>
      <c r="G87" s="45">
        <v>153000</v>
      </c>
      <c r="H87" s="45">
        <f t="shared" si="89"/>
        <v>0</v>
      </c>
      <c r="AC87" s="45">
        <f t="shared" si="63"/>
        <v>2033</v>
      </c>
      <c r="AD87" s="23">
        <f t="shared" si="68"/>
        <v>0</v>
      </c>
      <c r="AE87" s="23">
        <f t="shared" si="68"/>
        <v>0</v>
      </c>
      <c r="AF87" s="23">
        <f t="shared" si="68"/>
        <v>0</v>
      </c>
      <c r="AG87" s="23">
        <f t="shared" si="68"/>
        <v>0</v>
      </c>
      <c r="AH87" s="23">
        <f t="shared" si="68"/>
        <v>0</v>
      </c>
      <c r="AI87" s="23">
        <f t="shared" si="68"/>
        <v>0</v>
      </c>
      <c r="AJ87" s="23">
        <f t="shared" si="68"/>
        <v>0</v>
      </c>
      <c r="AK87" s="23">
        <f t="shared" si="68"/>
        <v>0</v>
      </c>
      <c r="AL87" s="23">
        <f t="shared" si="68"/>
        <v>0</v>
      </c>
      <c r="AM87" s="23">
        <f t="shared" ref="AM87:AV87" si="92">SUM(AM64,AM41,AM18)</f>
        <v>0</v>
      </c>
      <c r="AN87" s="23">
        <f t="shared" si="92"/>
        <v>0</v>
      </c>
      <c r="AO87" s="23">
        <f t="shared" si="92"/>
        <v>1594038.2</v>
      </c>
      <c r="AP87" s="23">
        <f t="shared" si="92"/>
        <v>1594038.2</v>
      </c>
      <c r="AQ87" s="23">
        <f t="shared" si="92"/>
        <v>1594038.2</v>
      </c>
      <c r="AR87" s="23">
        <f t="shared" si="92"/>
        <v>1594038.2</v>
      </c>
      <c r="AS87" s="23">
        <f t="shared" si="92"/>
        <v>1594038.2</v>
      </c>
      <c r="AT87" s="23">
        <f t="shared" si="92"/>
        <v>0</v>
      </c>
      <c r="AU87" s="23">
        <f t="shared" si="92"/>
        <v>0</v>
      </c>
      <c r="AV87" s="23">
        <f t="shared" si="92"/>
        <v>0</v>
      </c>
      <c r="AW87" s="23"/>
      <c r="AY87" s="45">
        <f t="shared" si="66"/>
        <v>2033</v>
      </c>
      <c r="AZ87" s="23">
        <f t="shared" ref="AZ87:BR87" si="93">SUM(AZ64,AZ41,AZ18)</f>
        <v>0</v>
      </c>
      <c r="BA87" s="23">
        <f t="shared" si="93"/>
        <v>0</v>
      </c>
      <c r="BB87" s="23">
        <f t="shared" si="93"/>
        <v>0</v>
      </c>
      <c r="BC87" s="23">
        <f t="shared" si="93"/>
        <v>0</v>
      </c>
      <c r="BD87" s="23">
        <f t="shared" si="93"/>
        <v>0</v>
      </c>
      <c r="BE87" s="23">
        <f t="shared" si="93"/>
        <v>0</v>
      </c>
      <c r="BF87" s="23">
        <f t="shared" si="93"/>
        <v>0</v>
      </c>
      <c r="BG87" s="23">
        <f t="shared" si="93"/>
        <v>0</v>
      </c>
      <c r="BH87" s="23">
        <f t="shared" si="93"/>
        <v>0</v>
      </c>
      <c r="BI87" s="23">
        <f t="shared" si="93"/>
        <v>0</v>
      </c>
      <c r="BJ87" s="23">
        <f t="shared" si="93"/>
        <v>0</v>
      </c>
      <c r="BK87" s="23">
        <f t="shared" si="93"/>
        <v>2309880.2000000002</v>
      </c>
      <c r="BL87" s="23">
        <f t="shared" si="93"/>
        <v>2309880.2000000002</v>
      </c>
      <c r="BM87" s="23">
        <f t="shared" si="93"/>
        <v>2309880.2000000002</v>
      </c>
      <c r="BN87" s="23">
        <f t="shared" si="93"/>
        <v>2309880.2000000002</v>
      </c>
      <c r="BO87" s="23">
        <f t="shared" si="93"/>
        <v>2309880.2000000002</v>
      </c>
      <c r="BP87" s="23">
        <f t="shared" si="93"/>
        <v>0</v>
      </c>
      <c r="BQ87" s="23">
        <f t="shared" si="93"/>
        <v>0</v>
      </c>
      <c r="BR87" s="23">
        <f t="shared" si="93"/>
        <v>0</v>
      </c>
    </row>
    <row r="88" spans="2:71" x14ac:dyDescent="0.3">
      <c r="B88" s="60" t="s">
        <v>34</v>
      </c>
      <c r="C88" s="61">
        <f t="shared" si="88"/>
        <v>2.7740567093839159E-2</v>
      </c>
      <c r="D88" s="62">
        <f t="shared" si="88"/>
        <v>153000</v>
      </c>
      <c r="E88" s="63">
        <v>185000</v>
      </c>
      <c r="F88" s="45">
        <v>153000</v>
      </c>
      <c r="G88" s="45">
        <v>153000</v>
      </c>
      <c r="H88" s="45">
        <f t="shared" si="89"/>
        <v>0</v>
      </c>
      <c r="AC88" s="45">
        <f t="shared" si="63"/>
        <v>2034</v>
      </c>
      <c r="AD88" s="23">
        <f t="shared" si="68"/>
        <v>0</v>
      </c>
      <c r="AE88" s="23">
        <f t="shared" si="68"/>
        <v>0</v>
      </c>
      <c r="AF88" s="23">
        <f t="shared" si="68"/>
        <v>0</v>
      </c>
      <c r="AG88" s="23">
        <f t="shared" si="68"/>
        <v>0</v>
      </c>
      <c r="AH88" s="23">
        <f t="shared" si="68"/>
        <v>0</v>
      </c>
      <c r="AI88" s="23">
        <f t="shared" si="68"/>
        <v>0</v>
      </c>
      <c r="AJ88" s="23">
        <f t="shared" si="68"/>
        <v>0</v>
      </c>
      <c r="AK88" s="23">
        <f t="shared" si="68"/>
        <v>0</v>
      </c>
      <c r="AL88" s="23">
        <f t="shared" si="68"/>
        <v>0</v>
      </c>
      <c r="AM88" s="23">
        <f t="shared" ref="AM88:AV88" si="94">SUM(AM65,AM42,AM19)</f>
        <v>0</v>
      </c>
      <c r="AN88" s="23">
        <f t="shared" si="94"/>
        <v>0</v>
      </c>
      <c r="AO88" s="23">
        <f t="shared" si="94"/>
        <v>0</v>
      </c>
      <c r="AP88" s="23">
        <f t="shared" si="94"/>
        <v>1644795</v>
      </c>
      <c r="AQ88" s="23">
        <f t="shared" si="94"/>
        <v>1644795</v>
      </c>
      <c r="AR88" s="23">
        <f t="shared" si="94"/>
        <v>1644795</v>
      </c>
      <c r="AS88" s="23">
        <f t="shared" si="94"/>
        <v>1644795</v>
      </c>
      <c r="AT88" s="23">
        <f t="shared" si="94"/>
        <v>1644795</v>
      </c>
      <c r="AU88" s="23">
        <f t="shared" si="94"/>
        <v>0</v>
      </c>
      <c r="AV88" s="23">
        <f t="shared" si="94"/>
        <v>0</v>
      </c>
      <c r="AW88" s="23"/>
      <c r="AY88" s="45">
        <f t="shared" si="66"/>
        <v>2034</v>
      </c>
      <c r="AZ88" s="23">
        <f t="shared" ref="AZ88:BR88" si="95">SUM(AZ65,AZ42,AZ19)</f>
        <v>0</v>
      </c>
      <c r="BA88" s="23">
        <f t="shared" si="95"/>
        <v>0</v>
      </c>
      <c r="BB88" s="23">
        <f t="shared" si="95"/>
        <v>0</v>
      </c>
      <c r="BC88" s="23">
        <f t="shared" si="95"/>
        <v>0</v>
      </c>
      <c r="BD88" s="23">
        <f t="shared" si="95"/>
        <v>0</v>
      </c>
      <c r="BE88" s="23">
        <f t="shared" si="95"/>
        <v>0</v>
      </c>
      <c r="BF88" s="23">
        <f t="shared" si="95"/>
        <v>0</v>
      </c>
      <c r="BG88" s="23">
        <f t="shared" si="95"/>
        <v>0</v>
      </c>
      <c r="BH88" s="23">
        <f t="shared" si="95"/>
        <v>0</v>
      </c>
      <c r="BI88" s="23">
        <f t="shared" si="95"/>
        <v>0</v>
      </c>
      <c r="BJ88" s="23">
        <f t="shared" si="95"/>
        <v>0</v>
      </c>
      <c r="BK88" s="23">
        <f t="shared" si="95"/>
        <v>0</v>
      </c>
      <c r="BL88" s="23">
        <f t="shared" si="95"/>
        <v>2383430.5999999996</v>
      </c>
      <c r="BM88" s="23">
        <f t="shared" si="95"/>
        <v>2383430.5999999996</v>
      </c>
      <c r="BN88" s="23">
        <f t="shared" si="95"/>
        <v>2383430.5999999996</v>
      </c>
      <c r="BO88" s="23">
        <f t="shared" si="95"/>
        <v>2383430.5999999996</v>
      </c>
      <c r="BP88" s="23">
        <f t="shared" si="95"/>
        <v>2383430.5999999996</v>
      </c>
      <c r="BQ88" s="23">
        <f t="shared" si="95"/>
        <v>0</v>
      </c>
      <c r="BR88" s="23">
        <f t="shared" si="95"/>
        <v>0</v>
      </c>
    </row>
    <row r="89" spans="2:71" x14ac:dyDescent="0.3">
      <c r="B89" s="60" t="s">
        <v>35</v>
      </c>
      <c r="C89" s="61">
        <f t="shared" si="88"/>
        <v>0.12540824304939535</v>
      </c>
      <c r="D89" s="62">
        <f t="shared" si="88"/>
        <v>153000</v>
      </c>
      <c r="E89" s="63">
        <v>185000</v>
      </c>
      <c r="F89" s="45">
        <v>153000</v>
      </c>
      <c r="G89" s="45">
        <v>153000</v>
      </c>
      <c r="H89" s="45">
        <f t="shared" si="89"/>
        <v>0</v>
      </c>
      <c r="AC89" s="45">
        <f t="shared" si="63"/>
        <v>2035</v>
      </c>
      <c r="AD89" s="23">
        <f t="shared" si="68"/>
        <v>0</v>
      </c>
      <c r="AE89" s="23">
        <f t="shared" si="68"/>
        <v>0</v>
      </c>
      <c r="AF89" s="23">
        <f t="shared" si="68"/>
        <v>0</v>
      </c>
      <c r="AG89" s="23">
        <f t="shared" si="68"/>
        <v>0</v>
      </c>
      <c r="AH89" s="23">
        <f t="shared" si="68"/>
        <v>0</v>
      </c>
      <c r="AI89" s="23">
        <f t="shared" si="68"/>
        <v>0</v>
      </c>
      <c r="AJ89" s="23">
        <f t="shared" si="68"/>
        <v>0</v>
      </c>
      <c r="AK89" s="23">
        <f t="shared" si="68"/>
        <v>0</v>
      </c>
      <c r="AL89" s="23">
        <f t="shared" si="68"/>
        <v>0</v>
      </c>
      <c r="AM89" s="23">
        <f t="shared" ref="AM89:AV89" si="96">SUM(AM66,AM43,AM20)</f>
        <v>0</v>
      </c>
      <c r="AN89" s="23">
        <f t="shared" si="96"/>
        <v>0</v>
      </c>
      <c r="AO89" s="23">
        <f t="shared" si="96"/>
        <v>0</v>
      </c>
      <c r="AP89" s="23">
        <f t="shared" si="96"/>
        <v>0</v>
      </c>
      <c r="AQ89" s="23">
        <f t="shared" si="96"/>
        <v>1672272.2000000002</v>
      </c>
      <c r="AR89" s="23">
        <f t="shared" si="96"/>
        <v>1672272.2000000002</v>
      </c>
      <c r="AS89" s="23">
        <f t="shared" si="96"/>
        <v>1672272.2000000002</v>
      </c>
      <c r="AT89" s="23">
        <f t="shared" si="96"/>
        <v>1672272.2000000002</v>
      </c>
      <c r="AU89" s="23">
        <f t="shared" si="96"/>
        <v>1672272.2000000002</v>
      </c>
      <c r="AV89" s="23">
        <f t="shared" si="96"/>
        <v>0</v>
      </c>
      <c r="AW89" s="23"/>
      <c r="AY89" s="45">
        <f t="shared" si="66"/>
        <v>2035</v>
      </c>
      <c r="AZ89" s="23">
        <f t="shared" ref="AZ89:BR89" si="97">SUM(AZ66,AZ43,AZ20)</f>
        <v>0</v>
      </c>
      <c r="BA89" s="23">
        <f t="shared" si="97"/>
        <v>0</v>
      </c>
      <c r="BB89" s="23">
        <f t="shared" si="97"/>
        <v>0</v>
      </c>
      <c r="BC89" s="23">
        <f t="shared" si="97"/>
        <v>0</v>
      </c>
      <c r="BD89" s="23">
        <f t="shared" si="97"/>
        <v>0</v>
      </c>
      <c r="BE89" s="23">
        <f t="shared" si="97"/>
        <v>0</v>
      </c>
      <c r="BF89" s="23">
        <f t="shared" si="97"/>
        <v>0</v>
      </c>
      <c r="BG89" s="23">
        <f t="shared" si="97"/>
        <v>0</v>
      </c>
      <c r="BH89" s="23">
        <f t="shared" si="97"/>
        <v>0</v>
      </c>
      <c r="BI89" s="23">
        <f t="shared" si="97"/>
        <v>0</v>
      </c>
      <c r="BJ89" s="23">
        <f t="shared" si="97"/>
        <v>0</v>
      </c>
      <c r="BK89" s="23">
        <f t="shared" si="97"/>
        <v>0</v>
      </c>
      <c r="BL89" s="23">
        <f t="shared" si="97"/>
        <v>0</v>
      </c>
      <c r="BM89" s="23">
        <f t="shared" si="97"/>
        <v>2423247</v>
      </c>
      <c r="BN89" s="23">
        <f t="shared" si="97"/>
        <v>2423247</v>
      </c>
      <c r="BO89" s="23">
        <f t="shared" si="97"/>
        <v>2423247</v>
      </c>
      <c r="BP89" s="23">
        <f t="shared" si="97"/>
        <v>2423247</v>
      </c>
      <c r="BQ89" s="23">
        <f t="shared" si="97"/>
        <v>2423247</v>
      </c>
      <c r="BR89" s="23">
        <f t="shared" si="97"/>
        <v>0</v>
      </c>
    </row>
    <row r="90" spans="2:71" x14ac:dyDescent="0.3">
      <c r="B90" s="60" t="s">
        <v>36</v>
      </c>
      <c r="C90" s="61">
        <f t="shared" si="88"/>
        <v>0.14721995479026345</v>
      </c>
      <c r="D90" s="62">
        <f t="shared" si="88"/>
        <v>153000</v>
      </c>
      <c r="E90" s="63">
        <v>185000</v>
      </c>
      <c r="F90" s="45">
        <v>153000</v>
      </c>
      <c r="G90" s="45">
        <v>153000</v>
      </c>
      <c r="H90" s="45">
        <f t="shared" si="89"/>
        <v>0</v>
      </c>
      <c r="AC90" s="45">
        <v>2036</v>
      </c>
      <c r="AD90" s="23">
        <f t="shared" si="68"/>
        <v>0</v>
      </c>
      <c r="AE90" s="23">
        <f t="shared" si="68"/>
        <v>0</v>
      </c>
      <c r="AF90" s="23">
        <f t="shared" si="68"/>
        <v>0</v>
      </c>
      <c r="AG90" s="23">
        <f t="shared" si="68"/>
        <v>0</v>
      </c>
      <c r="AH90" s="23">
        <f t="shared" si="68"/>
        <v>0</v>
      </c>
      <c r="AI90" s="23">
        <f t="shared" si="68"/>
        <v>0</v>
      </c>
      <c r="AJ90" s="23">
        <f t="shared" si="68"/>
        <v>0</v>
      </c>
      <c r="AK90" s="23">
        <f t="shared" si="68"/>
        <v>0</v>
      </c>
      <c r="AL90" s="23">
        <f t="shared" ref="AL90" si="98">SUM(AL67,AL44,AL21)</f>
        <v>0</v>
      </c>
      <c r="AM90" s="23">
        <f t="shared" ref="AM90:AV90" si="99">SUM(AM67,AM44,AM21)</f>
        <v>0</v>
      </c>
      <c r="AN90" s="23">
        <f t="shared" si="99"/>
        <v>0</v>
      </c>
      <c r="AO90" s="23">
        <f t="shared" si="99"/>
        <v>0</v>
      </c>
      <c r="AP90" s="23">
        <f t="shared" si="99"/>
        <v>0</v>
      </c>
      <c r="AQ90" s="23">
        <f t="shared" si="99"/>
        <v>0</v>
      </c>
      <c r="AR90" s="23">
        <f t="shared" si="99"/>
        <v>1679063.6</v>
      </c>
      <c r="AS90" s="23">
        <f t="shared" si="99"/>
        <v>1679063.6</v>
      </c>
      <c r="AT90" s="23">
        <f t="shared" si="99"/>
        <v>1679063.6</v>
      </c>
      <c r="AU90" s="23">
        <f t="shared" si="99"/>
        <v>1679063.6</v>
      </c>
      <c r="AV90" s="23">
        <f t="shared" si="99"/>
        <v>1679063.6</v>
      </c>
      <c r="AW90" s="23"/>
      <c r="AY90" s="45">
        <v>2036</v>
      </c>
      <c r="AZ90" s="23">
        <f t="shared" ref="AZ90:BR90" si="100">SUM(AZ67,AZ44,AZ21)</f>
        <v>0</v>
      </c>
      <c r="BA90" s="23">
        <f t="shared" si="100"/>
        <v>0</v>
      </c>
      <c r="BB90" s="23">
        <f t="shared" si="100"/>
        <v>0</v>
      </c>
      <c r="BC90" s="23">
        <f t="shared" si="100"/>
        <v>0</v>
      </c>
      <c r="BD90" s="23">
        <f t="shared" si="100"/>
        <v>0</v>
      </c>
      <c r="BE90" s="23">
        <f t="shared" si="100"/>
        <v>0</v>
      </c>
      <c r="BF90" s="23">
        <f t="shared" si="100"/>
        <v>0</v>
      </c>
      <c r="BG90" s="23">
        <f t="shared" si="100"/>
        <v>0</v>
      </c>
      <c r="BH90" s="23">
        <f t="shared" si="100"/>
        <v>0</v>
      </c>
      <c r="BI90" s="23">
        <f t="shared" si="100"/>
        <v>0</v>
      </c>
      <c r="BJ90" s="23">
        <f t="shared" si="100"/>
        <v>0</v>
      </c>
      <c r="BK90" s="23">
        <f t="shared" si="100"/>
        <v>0</v>
      </c>
      <c r="BL90" s="23">
        <f t="shared" si="100"/>
        <v>0</v>
      </c>
      <c r="BM90" s="23">
        <f t="shared" si="100"/>
        <v>0</v>
      </c>
      <c r="BN90" s="23">
        <f t="shared" si="100"/>
        <v>2433088.2000000002</v>
      </c>
      <c r="BO90" s="23">
        <f t="shared" si="100"/>
        <v>2433088.2000000002</v>
      </c>
      <c r="BP90" s="23">
        <f t="shared" si="100"/>
        <v>2433088.2000000002</v>
      </c>
      <c r="BQ90" s="23">
        <f t="shared" si="100"/>
        <v>2433088.2000000002</v>
      </c>
      <c r="BR90" s="23">
        <f t="shared" si="100"/>
        <v>2433088.2000000002</v>
      </c>
    </row>
    <row r="91" spans="2:71" x14ac:dyDescent="0.3">
      <c r="B91" s="60" t="s">
        <v>61</v>
      </c>
      <c r="C91" s="61">
        <f>0.103195261*G34</f>
        <v>5.5398919472414841E-2</v>
      </c>
      <c r="D91" s="62">
        <f>H34</f>
        <v>153000</v>
      </c>
      <c r="E91" s="63">
        <v>185000</v>
      </c>
      <c r="F91" s="45">
        <v>153000</v>
      </c>
      <c r="G91" s="45">
        <v>153000</v>
      </c>
      <c r="H91" s="45">
        <f t="shared" si="89"/>
        <v>0</v>
      </c>
      <c r="AC91" s="45">
        <v>2037</v>
      </c>
      <c r="AD91" s="23">
        <f t="shared" ref="AD91:AL94" si="101">SUM(AD68,AD45,AD22)</f>
        <v>0</v>
      </c>
      <c r="AE91" s="23">
        <f t="shared" si="101"/>
        <v>0</v>
      </c>
      <c r="AF91" s="23">
        <f t="shared" si="101"/>
        <v>0</v>
      </c>
      <c r="AG91" s="23">
        <f t="shared" si="101"/>
        <v>0</v>
      </c>
      <c r="AH91" s="23">
        <f t="shared" si="101"/>
        <v>0</v>
      </c>
      <c r="AI91" s="23">
        <f t="shared" si="101"/>
        <v>0</v>
      </c>
      <c r="AJ91" s="23">
        <f t="shared" si="101"/>
        <v>0</v>
      </c>
      <c r="AK91" s="23">
        <f t="shared" si="101"/>
        <v>0</v>
      </c>
      <c r="AL91" s="23">
        <f t="shared" si="101"/>
        <v>0</v>
      </c>
      <c r="AM91" s="23">
        <f t="shared" ref="AM91:AV91" si="102">SUM(AM68,AM45,AM22)</f>
        <v>0</v>
      </c>
      <c r="AN91" s="23">
        <f t="shared" si="102"/>
        <v>0</v>
      </c>
      <c r="AO91" s="23">
        <f t="shared" si="102"/>
        <v>0</v>
      </c>
      <c r="AP91" s="23">
        <f t="shared" si="102"/>
        <v>0</v>
      </c>
      <c r="AQ91" s="23">
        <f t="shared" si="102"/>
        <v>0</v>
      </c>
      <c r="AR91" s="23">
        <f t="shared" si="102"/>
        <v>0</v>
      </c>
      <c r="AS91" s="23">
        <f t="shared" si="102"/>
        <v>1689629.4</v>
      </c>
      <c r="AT91" s="23">
        <f t="shared" si="102"/>
        <v>1689629.4</v>
      </c>
      <c r="AU91" s="23">
        <f t="shared" si="102"/>
        <v>1689629.4</v>
      </c>
      <c r="AV91" s="23">
        <f t="shared" si="102"/>
        <v>1689629.4</v>
      </c>
      <c r="AW91" s="23"/>
      <c r="AY91" s="45">
        <v>2037</v>
      </c>
      <c r="AZ91" s="23">
        <f t="shared" ref="AZ91:BR91" si="103">SUM(AZ68,AZ45,AZ22)</f>
        <v>0</v>
      </c>
      <c r="BA91" s="23">
        <f t="shared" si="103"/>
        <v>0</v>
      </c>
      <c r="BB91" s="23">
        <f t="shared" si="103"/>
        <v>0</v>
      </c>
      <c r="BC91" s="23">
        <f t="shared" si="103"/>
        <v>0</v>
      </c>
      <c r="BD91" s="23">
        <f t="shared" si="103"/>
        <v>0</v>
      </c>
      <c r="BE91" s="23">
        <f t="shared" si="103"/>
        <v>0</v>
      </c>
      <c r="BF91" s="23">
        <f t="shared" si="103"/>
        <v>0</v>
      </c>
      <c r="BG91" s="23">
        <f t="shared" si="103"/>
        <v>0</v>
      </c>
      <c r="BH91" s="23">
        <f t="shared" si="103"/>
        <v>0</v>
      </c>
      <c r="BI91" s="23">
        <f t="shared" si="103"/>
        <v>0</v>
      </c>
      <c r="BJ91" s="23">
        <f t="shared" si="103"/>
        <v>0</v>
      </c>
      <c r="BK91" s="23">
        <f t="shared" si="103"/>
        <v>0</v>
      </c>
      <c r="BL91" s="23">
        <f t="shared" si="103"/>
        <v>0</v>
      </c>
      <c r="BM91" s="23">
        <f t="shared" si="103"/>
        <v>0</v>
      </c>
      <c r="BN91" s="23">
        <f t="shared" si="103"/>
        <v>0</v>
      </c>
      <c r="BO91" s="23">
        <f t="shared" si="103"/>
        <v>2448398.7999999998</v>
      </c>
      <c r="BP91" s="23">
        <f t="shared" si="103"/>
        <v>2448398.7999999998</v>
      </c>
      <c r="BQ91" s="23">
        <f t="shared" si="103"/>
        <v>2448398.7999999998</v>
      </c>
      <c r="BR91" s="23">
        <f t="shared" si="103"/>
        <v>2448398.7999999998</v>
      </c>
    </row>
    <row r="92" spans="2:71" x14ac:dyDescent="0.3">
      <c r="B92" s="58" t="s">
        <v>44</v>
      </c>
      <c r="C92" s="44">
        <f>SUM(C85:C91)</f>
        <v>0.39999999992982915</v>
      </c>
      <c r="D92" s="45"/>
      <c r="E92" s="45"/>
      <c r="AC92" s="45">
        <v>2038</v>
      </c>
      <c r="AD92" s="23">
        <f t="shared" si="101"/>
        <v>0</v>
      </c>
      <c r="AE92" s="23">
        <f t="shared" si="101"/>
        <v>0</v>
      </c>
      <c r="AF92" s="23">
        <f t="shared" si="101"/>
        <v>0</v>
      </c>
      <c r="AG92" s="23">
        <f t="shared" si="101"/>
        <v>0</v>
      </c>
      <c r="AH92" s="23">
        <f t="shared" si="101"/>
        <v>0</v>
      </c>
      <c r="AI92" s="23">
        <f t="shared" si="101"/>
        <v>0</v>
      </c>
      <c r="AJ92" s="23">
        <f t="shared" si="101"/>
        <v>0</v>
      </c>
      <c r="AK92" s="23">
        <f t="shared" si="101"/>
        <v>0</v>
      </c>
      <c r="AL92" s="23">
        <f t="shared" si="101"/>
        <v>0</v>
      </c>
      <c r="AM92" s="23">
        <f t="shared" ref="AM92:AV92" si="104">SUM(AM69,AM46,AM23)</f>
        <v>0</v>
      </c>
      <c r="AN92" s="23">
        <f t="shared" si="104"/>
        <v>0</v>
      </c>
      <c r="AO92" s="23">
        <f t="shared" si="104"/>
        <v>0</v>
      </c>
      <c r="AP92" s="23">
        <f t="shared" si="104"/>
        <v>0</v>
      </c>
      <c r="AQ92" s="23">
        <f t="shared" si="104"/>
        <v>0</v>
      </c>
      <c r="AR92" s="23">
        <f t="shared" si="104"/>
        <v>0</v>
      </c>
      <c r="AS92" s="23">
        <f t="shared" si="104"/>
        <v>0</v>
      </c>
      <c r="AT92" s="23">
        <f t="shared" si="104"/>
        <v>1699005</v>
      </c>
      <c r="AU92" s="23">
        <f t="shared" si="104"/>
        <v>1699005</v>
      </c>
      <c r="AV92" s="23">
        <f t="shared" si="104"/>
        <v>1699005</v>
      </c>
      <c r="AW92" s="23"/>
      <c r="AY92" s="45">
        <v>2038</v>
      </c>
      <c r="AZ92" s="23">
        <f t="shared" ref="AZ92:BR92" si="105">SUM(AZ69,AZ46,AZ23)</f>
        <v>0</v>
      </c>
      <c r="BA92" s="23">
        <f t="shared" si="105"/>
        <v>0</v>
      </c>
      <c r="BB92" s="23">
        <f t="shared" si="105"/>
        <v>0</v>
      </c>
      <c r="BC92" s="23">
        <f t="shared" si="105"/>
        <v>0</v>
      </c>
      <c r="BD92" s="23">
        <f t="shared" si="105"/>
        <v>0</v>
      </c>
      <c r="BE92" s="23">
        <f t="shared" si="105"/>
        <v>0</v>
      </c>
      <c r="BF92" s="23">
        <f t="shared" si="105"/>
        <v>0</v>
      </c>
      <c r="BG92" s="23">
        <f t="shared" si="105"/>
        <v>0</v>
      </c>
      <c r="BH92" s="23">
        <f t="shared" si="105"/>
        <v>0</v>
      </c>
      <c r="BI92" s="23">
        <f t="shared" si="105"/>
        <v>0</v>
      </c>
      <c r="BJ92" s="23">
        <f t="shared" si="105"/>
        <v>0</v>
      </c>
      <c r="BK92" s="23">
        <f t="shared" si="105"/>
        <v>0</v>
      </c>
      <c r="BL92" s="23">
        <f t="shared" si="105"/>
        <v>0</v>
      </c>
      <c r="BM92" s="23">
        <f t="shared" si="105"/>
        <v>0</v>
      </c>
      <c r="BN92" s="23">
        <f t="shared" si="105"/>
        <v>0</v>
      </c>
      <c r="BO92" s="23">
        <f t="shared" si="105"/>
        <v>0</v>
      </c>
      <c r="BP92" s="23">
        <f t="shared" si="105"/>
        <v>2461984.7999999998</v>
      </c>
      <c r="BQ92" s="23">
        <f t="shared" si="105"/>
        <v>2461984.7999999998</v>
      </c>
      <c r="BR92" s="23">
        <f t="shared" si="105"/>
        <v>2461984.7999999998</v>
      </c>
    </row>
    <row r="93" spans="2:71" x14ac:dyDescent="0.3">
      <c r="AC93" s="45">
        <v>2039</v>
      </c>
      <c r="AD93" s="23">
        <f t="shared" si="101"/>
        <v>0</v>
      </c>
      <c r="AE93" s="23">
        <f t="shared" si="101"/>
        <v>0</v>
      </c>
      <c r="AF93" s="23">
        <f t="shared" si="101"/>
        <v>0</v>
      </c>
      <c r="AG93" s="23">
        <f t="shared" si="101"/>
        <v>0</v>
      </c>
      <c r="AH93" s="23">
        <f t="shared" si="101"/>
        <v>0</v>
      </c>
      <c r="AI93" s="23">
        <f t="shared" si="101"/>
        <v>0</v>
      </c>
      <c r="AJ93" s="23">
        <f t="shared" si="101"/>
        <v>0</v>
      </c>
      <c r="AK93" s="23">
        <f t="shared" si="101"/>
        <v>0</v>
      </c>
      <c r="AL93" s="23">
        <f t="shared" si="101"/>
        <v>0</v>
      </c>
      <c r="AM93" s="23">
        <f t="shared" ref="AM93:AV93" si="106">SUM(AM70,AM47,AM24)</f>
        <v>0</v>
      </c>
      <c r="AN93" s="23">
        <f t="shared" si="106"/>
        <v>0</v>
      </c>
      <c r="AO93" s="23">
        <f t="shared" si="106"/>
        <v>0</v>
      </c>
      <c r="AP93" s="23">
        <f t="shared" si="106"/>
        <v>0</v>
      </c>
      <c r="AQ93" s="23">
        <f t="shared" si="106"/>
        <v>0</v>
      </c>
      <c r="AR93" s="23">
        <f t="shared" si="106"/>
        <v>0</v>
      </c>
      <c r="AS93" s="23">
        <f t="shared" si="106"/>
        <v>0</v>
      </c>
      <c r="AT93" s="23">
        <f t="shared" si="106"/>
        <v>0</v>
      </c>
      <c r="AU93" s="23">
        <f t="shared" si="106"/>
        <v>1711490.2</v>
      </c>
      <c r="AV93" s="23">
        <f t="shared" si="106"/>
        <v>1711490.2</v>
      </c>
      <c r="AW93" s="23"/>
      <c r="AY93" s="45">
        <v>2039</v>
      </c>
      <c r="AZ93" s="23">
        <f t="shared" ref="AZ93:BR93" si="107">SUM(AZ70,AZ47,AZ24)</f>
        <v>0</v>
      </c>
      <c r="BA93" s="23">
        <f t="shared" si="107"/>
        <v>0</v>
      </c>
      <c r="BB93" s="23">
        <f t="shared" si="107"/>
        <v>0</v>
      </c>
      <c r="BC93" s="23">
        <f t="shared" si="107"/>
        <v>0</v>
      </c>
      <c r="BD93" s="23">
        <f t="shared" si="107"/>
        <v>0</v>
      </c>
      <c r="BE93" s="23">
        <f t="shared" si="107"/>
        <v>0</v>
      </c>
      <c r="BF93" s="23">
        <f t="shared" si="107"/>
        <v>0</v>
      </c>
      <c r="BG93" s="23">
        <f t="shared" si="107"/>
        <v>0</v>
      </c>
      <c r="BH93" s="23">
        <f t="shared" si="107"/>
        <v>0</v>
      </c>
      <c r="BI93" s="23">
        <f t="shared" si="107"/>
        <v>0</v>
      </c>
      <c r="BJ93" s="23">
        <f t="shared" si="107"/>
        <v>0</v>
      </c>
      <c r="BK93" s="23">
        <f t="shared" si="107"/>
        <v>0</v>
      </c>
      <c r="BL93" s="23">
        <f t="shared" si="107"/>
        <v>0</v>
      </c>
      <c r="BM93" s="23">
        <f t="shared" si="107"/>
        <v>0</v>
      </c>
      <c r="BN93" s="23">
        <f t="shared" si="107"/>
        <v>0</v>
      </c>
      <c r="BO93" s="23">
        <f t="shared" si="107"/>
        <v>0</v>
      </c>
      <c r="BP93" s="23">
        <f t="shared" si="107"/>
        <v>0</v>
      </c>
      <c r="BQ93" s="23">
        <f t="shared" si="107"/>
        <v>2480076.7999999998</v>
      </c>
      <c r="BR93" s="23">
        <f t="shared" si="107"/>
        <v>2480076.7999999998</v>
      </c>
    </row>
    <row r="94" spans="2:71" x14ac:dyDescent="0.3">
      <c r="B94" s="64" t="s">
        <v>62</v>
      </c>
      <c r="AC94" s="45">
        <v>2040</v>
      </c>
      <c r="AD94" s="23">
        <f t="shared" si="101"/>
        <v>0</v>
      </c>
      <c r="AE94" s="23">
        <f t="shared" si="101"/>
        <v>0</v>
      </c>
      <c r="AF94" s="23">
        <f t="shared" si="101"/>
        <v>0</v>
      </c>
      <c r="AG94" s="23">
        <f t="shared" si="101"/>
        <v>0</v>
      </c>
      <c r="AH94" s="23">
        <f t="shared" si="101"/>
        <v>0</v>
      </c>
      <c r="AI94" s="23">
        <f t="shared" si="101"/>
        <v>0</v>
      </c>
      <c r="AJ94" s="23">
        <f t="shared" si="101"/>
        <v>0</v>
      </c>
      <c r="AK94" s="23">
        <f t="shared" si="101"/>
        <v>0</v>
      </c>
      <c r="AL94" s="23">
        <f t="shared" si="101"/>
        <v>0</v>
      </c>
      <c r="AM94" s="23">
        <f t="shared" ref="AM94:AV94" si="108">SUM(AM71,AM48,AM25)</f>
        <v>0</v>
      </c>
      <c r="AN94" s="23">
        <f t="shared" si="108"/>
        <v>0</v>
      </c>
      <c r="AO94" s="23">
        <f t="shared" si="108"/>
        <v>0</v>
      </c>
      <c r="AP94" s="23">
        <f t="shared" si="108"/>
        <v>0</v>
      </c>
      <c r="AQ94" s="23">
        <f t="shared" si="108"/>
        <v>0</v>
      </c>
      <c r="AR94" s="23">
        <f t="shared" si="108"/>
        <v>0</v>
      </c>
      <c r="AS94" s="23">
        <f t="shared" si="108"/>
        <v>0</v>
      </c>
      <c r="AT94" s="23">
        <f t="shared" si="108"/>
        <v>0</v>
      </c>
      <c r="AU94" s="23">
        <f t="shared" si="108"/>
        <v>0</v>
      </c>
      <c r="AV94" s="23">
        <f t="shared" si="108"/>
        <v>1722632.8</v>
      </c>
      <c r="AW94" s="23"/>
      <c r="AY94" s="45">
        <v>2040</v>
      </c>
      <c r="AZ94" s="23">
        <f t="shared" ref="AZ94:BR94" si="109">SUM(AZ71,AZ48,AZ25)</f>
        <v>0</v>
      </c>
      <c r="BA94" s="23">
        <f t="shared" si="109"/>
        <v>0</v>
      </c>
      <c r="BB94" s="23">
        <f t="shared" si="109"/>
        <v>0</v>
      </c>
      <c r="BC94" s="23">
        <f t="shared" si="109"/>
        <v>0</v>
      </c>
      <c r="BD94" s="23">
        <f t="shared" si="109"/>
        <v>0</v>
      </c>
      <c r="BE94" s="23">
        <f t="shared" si="109"/>
        <v>0</v>
      </c>
      <c r="BF94" s="23">
        <f t="shared" si="109"/>
        <v>0</v>
      </c>
      <c r="BG94" s="23">
        <f t="shared" si="109"/>
        <v>0</v>
      </c>
      <c r="BH94" s="23">
        <f t="shared" si="109"/>
        <v>0</v>
      </c>
      <c r="BI94" s="23">
        <f t="shared" si="109"/>
        <v>0</v>
      </c>
      <c r="BJ94" s="23">
        <f t="shared" si="109"/>
        <v>0</v>
      </c>
      <c r="BK94" s="23">
        <f t="shared" si="109"/>
        <v>0</v>
      </c>
      <c r="BL94" s="23">
        <f t="shared" si="109"/>
        <v>0</v>
      </c>
      <c r="BM94" s="23">
        <f t="shared" si="109"/>
        <v>0</v>
      </c>
      <c r="BN94" s="23">
        <f t="shared" si="109"/>
        <v>0</v>
      </c>
      <c r="BO94" s="23">
        <f t="shared" si="109"/>
        <v>0</v>
      </c>
      <c r="BP94" s="23">
        <f t="shared" si="109"/>
        <v>0</v>
      </c>
      <c r="BQ94" s="23">
        <f t="shared" si="109"/>
        <v>0</v>
      </c>
      <c r="BR94" s="23">
        <f t="shared" si="109"/>
        <v>2496223.4</v>
      </c>
    </row>
    <row r="95" spans="2:71" x14ac:dyDescent="0.3">
      <c r="AC95" s="45" t="s">
        <v>44</v>
      </c>
      <c r="AD95" s="23">
        <f>SUM(AD76:AD94)</f>
        <v>1265636.8</v>
      </c>
      <c r="AE95" s="23">
        <f t="shared" ref="AE95:AV95" si="110">SUM(AE76:AE94)</f>
        <v>2583093.7999999998</v>
      </c>
      <c r="AF95" s="23">
        <f t="shared" si="110"/>
        <v>3906312.5999999996</v>
      </c>
      <c r="AG95" s="23">
        <f t="shared" si="110"/>
        <v>5280533.5999999996</v>
      </c>
      <c r="AH95" s="23">
        <f t="shared" si="110"/>
        <v>6673279</v>
      </c>
      <c r="AI95" s="23">
        <f t="shared" si="110"/>
        <v>6836267.9999999991</v>
      </c>
      <c r="AJ95" s="23">
        <f t="shared" si="110"/>
        <v>6961759</v>
      </c>
      <c r="AK95" s="23">
        <f t="shared" si="110"/>
        <v>7110409</v>
      </c>
      <c r="AL95" s="23">
        <f t="shared" si="110"/>
        <v>7233881.5999999996</v>
      </c>
      <c r="AM95" s="23">
        <f t="shared" si="110"/>
        <v>7363115.5999999996</v>
      </c>
      <c r="AN95" s="23">
        <f t="shared" si="110"/>
        <v>7498809.2000000011</v>
      </c>
      <c r="AO95" s="23">
        <f t="shared" si="110"/>
        <v>7649899.4000000013</v>
      </c>
      <c r="AP95" s="23">
        <f t="shared" si="110"/>
        <v>7822825.6000000006</v>
      </c>
      <c r="AQ95" s="23">
        <f t="shared" si="110"/>
        <v>7997404.2000000002</v>
      </c>
      <c r="AR95" s="23">
        <f t="shared" si="110"/>
        <v>8154488.4000000004</v>
      </c>
      <c r="AS95" s="23">
        <f t="shared" si="110"/>
        <v>8279798.4000000004</v>
      </c>
      <c r="AT95" s="23">
        <f t="shared" si="110"/>
        <v>8384765.2000000011</v>
      </c>
      <c r="AU95" s="23">
        <f t="shared" si="110"/>
        <v>8451460.4000000004</v>
      </c>
      <c r="AV95" s="23">
        <f t="shared" si="110"/>
        <v>8501821</v>
      </c>
      <c r="AW95" s="23">
        <f>SUM(AD95:AV95)</f>
        <v>127955560.80000003</v>
      </c>
      <c r="AY95" s="45" t="s">
        <v>44</v>
      </c>
      <c r="AZ95" s="23">
        <f>SUM(AZ76:AZ94)</f>
        <v>1834002</v>
      </c>
      <c r="BA95" s="23">
        <f t="shared" ref="BA95:BR95" si="111">SUM(BA76:BA94)</f>
        <v>3743096.8000000003</v>
      </c>
      <c r="BB95" s="23">
        <f t="shared" si="111"/>
        <v>5660539</v>
      </c>
      <c r="BC95" s="23">
        <f t="shared" si="111"/>
        <v>7651886.8000000007</v>
      </c>
      <c r="BD95" s="23">
        <f t="shared" si="111"/>
        <v>9670078.4000000004</v>
      </c>
      <c r="BE95" s="23">
        <f t="shared" si="111"/>
        <v>9906261.2000000011</v>
      </c>
      <c r="BF95" s="23">
        <f t="shared" si="111"/>
        <v>10088105.399999999</v>
      </c>
      <c r="BG95" s="23">
        <f t="shared" si="111"/>
        <v>10303510.6</v>
      </c>
      <c r="BH95" s="23">
        <f t="shared" si="111"/>
        <v>10482432.4</v>
      </c>
      <c r="BI95" s="23">
        <f t="shared" si="111"/>
        <v>10669702.399999999</v>
      </c>
      <c r="BJ95" s="23">
        <f t="shared" si="111"/>
        <v>10866333</v>
      </c>
      <c r="BK95" s="23">
        <f t="shared" si="111"/>
        <v>11085274.199999999</v>
      </c>
      <c r="BL95" s="23">
        <f t="shared" si="111"/>
        <v>11335857.4</v>
      </c>
      <c r="BM95" s="23">
        <f t="shared" si="111"/>
        <v>11588834.800000001</v>
      </c>
      <c r="BN95" s="23">
        <f t="shared" si="111"/>
        <v>11816461.399999999</v>
      </c>
      <c r="BO95" s="23">
        <f t="shared" si="111"/>
        <v>11998044.800000001</v>
      </c>
      <c r="BP95" s="23">
        <f t="shared" si="111"/>
        <v>12150149.399999999</v>
      </c>
      <c r="BQ95" s="23">
        <f t="shared" si="111"/>
        <v>12246795.600000001</v>
      </c>
      <c r="BR95" s="23">
        <f t="shared" si="111"/>
        <v>12319772</v>
      </c>
      <c r="BS95" s="23">
        <f>SUM(AZ95:BR95)</f>
        <v>185417137.60000002</v>
      </c>
    </row>
    <row r="96" spans="2:71" x14ac:dyDescent="0.3">
      <c r="E96" s="47"/>
      <c r="F96" s="170" t="s">
        <v>52</v>
      </c>
      <c r="G96" s="170" t="s">
        <v>53</v>
      </c>
      <c r="H96" s="171" t="s">
        <v>67</v>
      </c>
    </row>
    <row r="97" spans="2:10" x14ac:dyDescent="0.3">
      <c r="E97" s="172" t="s">
        <v>51</v>
      </c>
      <c r="F97" s="49">
        <f>F77*C77+F78*C78+F79*C79+F80*C80+F81*C81+F85*C85+F86*C86+F87*C87+F88*C88+F89*C89+F90*C90+F91*C91</f>
        <v>116563.5498384688</v>
      </c>
      <c r="G97" s="49">
        <f>G77*C77+G78*C78+G79*C79+G80*C80+G81*C81+G85*C85+G86*C86+G87*C87+G88*C88+G89*C89+G90*C90+G91*C91</f>
        <v>140645.89249088551</v>
      </c>
      <c r="H97" s="69">
        <f>G97/F97</f>
        <v>1.206602687424924</v>
      </c>
    </row>
    <row r="99" spans="2:10" x14ac:dyDescent="0.3">
      <c r="B99" s="1" t="s">
        <v>63</v>
      </c>
    </row>
    <row r="101" spans="2:10" x14ac:dyDescent="0.3">
      <c r="B101" s="251" t="s">
        <v>45</v>
      </c>
      <c r="C101" s="24" t="s">
        <v>26</v>
      </c>
      <c r="D101" s="24" t="s">
        <v>11</v>
      </c>
      <c r="E101" s="24" t="s">
        <v>43</v>
      </c>
      <c r="F101" s="24" t="s">
        <v>48</v>
      </c>
      <c r="G101" s="167" t="s">
        <v>49</v>
      </c>
      <c r="H101" s="13" t="s">
        <v>50</v>
      </c>
    </row>
    <row r="102" spans="2:10" x14ac:dyDescent="0.3">
      <c r="B102" s="54" t="s">
        <v>30</v>
      </c>
      <c r="C102" s="55">
        <f>G27</f>
        <v>3.5973024661109999E-2</v>
      </c>
      <c r="D102" s="56">
        <f>H27</f>
        <v>89000</v>
      </c>
      <c r="E102" s="57">
        <v>100000</v>
      </c>
      <c r="F102" s="45">
        <v>89000</v>
      </c>
      <c r="G102" s="45">
        <v>89000</v>
      </c>
      <c r="H102" s="45">
        <f>G102-F102</f>
        <v>0</v>
      </c>
    </row>
    <row r="103" spans="2:10" x14ac:dyDescent="0.3">
      <c r="B103" s="54" t="s">
        <v>31</v>
      </c>
      <c r="C103" s="55">
        <f>G28</f>
        <v>2.1416890580961748E-4</v>
      </c>
      <c r="D103" s="56">
        <f>H28</f>
        <v>149000</v>
      </c>
      <c r="E103" s="57">
        <v>100000</v>
      </c>
      <c r="F103" s="45">
        <v>100000</v>
      </c>
      <c r="G103" s="45">
        <v>110000</v>
      </c>
      <c r="H103" s="45">
        <f t="shared" ref="H103:H116" si="112">G103-F103</f>
        <v>10000</v>
      </c>
    </row>
    <row r="104" spans="2:10" x14ac:dyDescent="0.3">
      <c r="B104" s="54" t="s">
        <v>65</v>
      </c>
      <c r="C104" s="55">
        <f>0.896804739*G34</f>
        <v>0.48143696752064047</v>
      </c>
      <c r="D104" s="57">
        <f>H34</f>
        <v>153000</v>
      </c>
      <c r="E104" s="57">
        <v>100000</v>
      </c>
      <c r="F104" s="45">
        <v>100000</v>
      </c>
      <c r="G104" s="45">
        <v>110000</v>
      </c>
      <c r="H104" s="45">
        <f t="shared" si="112"/>
        <v>10000</v>
      </c>
    </row>
    <row r="105" spans="2:10" x14ac:dyDescent="0.3">
      <c r="B105" s="54" t="s">
        <v>38</v>
      </c>
      <c r="C105" s="55">
        <f>G35</f>
        <v>6.7213846610611833E-2</v>
      </c>
      <c r="D105" s="57">
        <f>H35</f>
        <v>44000</v>
      </c>
      <c r="E105" s="57">
        <v>100000</v>
      </c>
      <c r="F105" s="45">
        <v>44000</v>
      </c>
      <c r="G105" s="45">
        <v>44000</v>
      </c>
      <c r="H105" s="45">
        <f t="shared" si="112"/>
        <v>0</v>
      </c>
    </row>
    <row r="106" spans="2:10" x14ac:dyDescent="0.3">
      <c r="B106" s="54" t="s">
        <v>39</v>
      </c>
      <c r="C106" s="55">
        <f>G36</f>
        <v>1.516199237199907E-2</v>
      </c>
      <c r="D106" s="57">
        <f>H36</f>
        <v>41000</v>
      </c>
      <c r="E106" s="57">
        <v>100000</v>
      </c>
      <c r="F106" s="45">
        <v>41000</v>
      </c>
      <c r="G106" s="45">
        <v>41000</v>
      </c>
      <c r="H106" s="45">
        <f t="shared" si="112"/>
        <v>0</v>
      </c>
    </row>
    <row r="107" spans="2:10" x14ac:dyDescent="0.3">
      <c r="B107" s="58" t="s">
        <v>44</v>
      </c>
      <c r="C107" s="44">
        <f>SUM(C102:C106)</f>
        <v>0.60000000007017096</v>
      </c>
      <c r="H107" s="30"/>
    </row>
    <row r="108" spans="2:10" x14ac:dyDescent="0.3">
      <c r="I108" s="53"/>
      <c r="J108" s="134"/>
    </row>
    <row r="109" spans="2:10" x14ac:dyDescent="0.3">
      <c r="B109" s="251" t="s">
        <v>64</v>
      </c>
      <c r="C109" s="24" t="s">
        <v>10</v>
      </c>
      <c r="D109" s="24" t="s">
        <v>11</v>
      </c>
      <c r="E109" s="24" t="s">
        <v>43</v>
      </c>
      <c r="F109" s="24" t="s">
        <v>48</v>
      </c>
      <c r="G109" s="167" t="s">
        <v>49</v>
      </c>
      <c r="H109" s="13" t="s">
        <v>50</v>
      </c>
    </row>
    <row r="110" spans="2:10" x14ac:dyDescent="0.3">
      <c r="B110" s="65" t="s">
        <v>29</v>
      </c>
      <c r="C110" s="66">
        <f>G26</f>
        <v>2.7852404906817105E-2</v>
      </c>
      <c r="D110" s="67">
        <f>H26</f>
        <v>168000</v>
      </c>
      <c r="E110" s="68">
        <v>110000</v>
      </c>
      <c r="F110" s="45">
        <v>110000</v>
      </c>
      <c r="G110" s="45">
        <v>110000</v>
      </c>
      <c r="H110" s="45">
        <f t="shared" si="112"/>
        <v>0</v>
      </c>
    </row>
    <row r="111" spans="2:10" x14ac:dyDescent="0.3">
      <c r="B111" s="65" t="s">
        <v>32</v>
      </c>
      <c r="C111" s="66">
        <f t="shared" ref="C111:D115" si="113">G29</f>
        <v>1.1025432311432411E-2</v>
      </c>
      <c r="D111" s="67">
        <f t="shared" si="113"/>
        <v>153000</v>
      </c>
      <c r="E111" s="68">
        <v>110000</v>
      </c>
      <c r="F111" s="45">
        <v>110000</v>
      </c>
      <c r="G111" s="45">
        <v>110000</v>
      </c>
      <c r="H111" s="45">
        <f t="shared" si="112"/>
        <v>0</v>
      </c>
    </row>
    <row r="112" spans="2:10" x14ac:dyDescent="0.3">
      <c r="B112" s="65" t="s">
        <v>33</v>
      </c>
      <c r="C112" s="66">
        <f t="shared" si="113"/>
        <v>5.3544783056668514E-3</v>
      </c>
      <c r="D112" s="67">
        <f t="shared" si="113"/>
        <v>153000</v>
      </c>
      <c r="E112" s="68">
        <v>110000</v>
      </c>
      <c r="F112" s="45">
        <v>110000</v>
      </c>
      <c r="G112" s="45">
        <v>110000</v>
      </c>
      <c r="H112" s="45">
        <f t="shared" si="112"/>
        <v>0</v>
      </c>
    </row>
    <row r="113" spans="2:9" x14ac:dyDescent="0.3">
      <c r="B113" s="65" t="s">
        <v>34</v>
      </c>
      <c r="C113" s="66">
        <f t="shared" si="113"/>
        <v>2.7740567093839159E-2</v>
      </c>
      <c r="D113" s="67">
        <f t="shared" si="113"/>
        <v>153000</v>
      </c>
      <c r="E113" s="68">
        <v>110000</v>
      </c>
      <c r="F113" s="45">
        <v>110000</v>
      </c>
      <c r="G113" s="45">
        <v>110000</v>
      </c>
      <c r="H113" s="45">
        <f t="shared" si="112"/>
        <v>0</v>
      </c>
    </row>
    <row r="114" spans="2:9" x14ac:dyDescent="0.3">
      <c r="B114" s="65" t="s">
        <v>35</v>
      </c>
      <c r="C114" s="66">
        <f t="shared" si="113"/>
        <v>0.12540824304939535</v>
      </c>
      <c r="D114" s="67">
        <f t="shared" si="113"/>
        <v>153000</v>
      </c>
      <c r="E114" s="68">
        <v>110000</v>
      </c>
      <c r="F114" s="45">
        <v>110000</v>
      </c>
      <c r="G114" s="45">
        <v>110000</v>
      </c>
      <c r="H114" s="45">
        <f t="shared" si="112"/>
        <v>0</v>
      </c>
    </row>
    <row r="115" spans="2:9" x14ac:dyDescent="0.3">
      <c r="B115" s="65" t="s">
        <v>36</v>
      </c>
      <c r="C115" s="66">
        <f t="shared" si="113"/>
        <v>0.14721995479026345</v>
      </c>
      <c r="D115" s="67">
        <f t="shared" si="113"/>
        <v>153000</v>
      </c>
      <c r="E115" s="68">
        <v>110000</v>
      </c>
      <c r="F115" s="45">
        <v>110000</v>
      </c>
      <c r="G115" s="45">
        <v>110000</v>
      </c>
      <c r="H115" s="45">
        <f t="shared" si="112"/>
        <v>0</v>
      </c>
    </row>
    <row r="116" spans="2:9" x14ac:dyDescent="0.3">
      <c r="B116" s="65" t="s">
        <v>65</v>
      </c>
      <c r="C116" s="66">
        <f>0.103195261*G34</f>
        <v>5.5398919472414841E-2</v>
      </c>
      <c r="D116" s="67">
        <f>H34</f>
        <v>153000</v>
      </c>
      <c r="E116" s="68">
        <v>110000</v>
      </c>
      <c r="F116" s="45">
        <v>110000</v>
      </c>
      <c r="G116" s="45">
        <v>110000</v>
      </c>
      <c r="H116" s="45">
        <f t="shared" si="112"/>
        <v>0</v>
      </c>
    </row>
    <row r="117" spans="2:9" x14ac:dyDescent="0.3">
      <c r="B117" s="58" t="s">
        <v>44</v>
      </c>
      <c r="C117" s="59">
        <f>SUM(C110:C116)</f>
        <v>0.39999999992982915</v>
      </c>
    </row>
    <row r="119" spans="2:9" x14ac:dyDescent="0.3">
      <c r="B119" s="64" t="s">
        <v>66</v>
      </c>
    </row>
    <row r="121" spans="2:9" x14ac:dyDescent="0.3">
      <c r="E121" s="47"/>
      <c r="F121" s="170" t="s">
        <v>52</v>
      </c>
      <c r="G121" s="170" t="s">
        <v>53</v>
      </c>
      <c r="H121" s="171" t="s">
        <v>67</v>
      </c>
    </row>
    <row r="122" spans="2:9" x14ac:dyDescent="0.3">
      <c r="E122" s="172" t="s">
        <v>51</v>
      </c>
      <c r="F122" s="49">
        <f>F102*C102+F103*C103+F104*C104+F105*C105+F106*C106+F110*C110+F111*C111+F112*C112+F113*C113+F114*C114+F115*C115+F116*C116</f>
        <v>98945.76376788388</v>
      </c>
      <c r="G122" s="49">
        <f>G102*C102+G103*C103+G104*C104+G105*C105+G106*C106+G110*C110+G111*C111+G112*C112+G113*C113+G114*C114+G115*C115+G116*C116</f>
        <v>103762.27513214838</v>
      </c>
      <c r="H122" s="69">
        <f>G122/F122</f>
        <v>1.0486782978962446</v>
      </c>
    </row>
    <row r="124" spans="2:9" ht="15" thickBot="1" x14ac:dyDescent="0.35">
      <c r="B124" s="1" t="s">
        <v>69</v>
      </c>
    </row>
    <row r="125" spans="2:9" ht="15" thickTop="1" x14ac:dyDescent="0.3">
      <c r="B125" s="77">
        <v>5</v>
      </c>
      <c r="C125" s="78" t="s">
        <v>109</v>
      </c>
      <c r="E125" s="1"/>
      <c r="H125" s="1"/>
    </row>
    <row r="126" spans="2:9" x14ac:dyDescent="0.3">
      <c r="B126" s="79">
        <v>0.06</v>
      </c>
      <c r="C126" s="75" t="s">
        <v>70</v>
      </c>
      <c r="E126" s="7"/>
      <c r="F126" s="125"/>
      <c r="H126" s="7"/>
      <c r="I126" s="125"/>
    </row>
    <row r="127" spans="2:9" ht="15" thickBot="1" x14ac:dyDescent="0.35">
      <c r="B127" s="80">
        <f>(B126*(1+B126)^B125)/((1+B126)^B125-1)</f>
        <v>0.23739640043118937</v>
      </c>
      <c r="C127" s="76" t="s">
        <v>71</v>
      </c>
      <c r="E127" s="7"/>
      <c r="F127" s="125"/>
      <c r="H127" s="7"/>
      <c r="I127" s="125"/>
    </row>
    <row r="128" spans="2:9" ht="15" thickTop="1" x14ac:dyDescent="0.3">
      <c r="E128" s="7"/>
      <c r="F128" s="125"/>
      <c r="H128" s="7"/>
      <c r="I128" s="72"/>
    </row>
    <row r="129" spans="2:45" ht="15" thickBot="1" x14ac:dyDescent="0.35">
      <c r="B129" s="1" t="s">
        <v>169</v>
      </c>
      <c r="E129" s="1" t="s">
        <v>170</v>
      </c>
    </row>
    <row r="130" spans="2:45" ht="15" thickTop="1" x14ac:dyDescent="0.3">
      <c r="B130" s="70" t="s">
        <v>6</v>
      </c>
      <c r="C130" s="264">
        <v>2289</v>
      </c>
      <c r="E130" s="70" t="s">
        <v>6</v>
      </c>
      <c r="F130" s="264">
        <v>7</v>
      </c>
    </row>
    <row r="131" spans="2:45" x14ac:dyDescent="0.3">
      <c r="B131" s="71" t="s">
        <v>7</v>
      </c>
      <c r="C131" s="261">
        <v>2100</v>
      </c>
      <c r="E131" s="71" t="s">
        <v>7</v>
      </c>
      <c r="F131" s="261">
        <v>3</v>
      </c>
    </row>
    <row r="132" spans="2:45" ht="15" thickBot="1" x14ac:dyDescent="0.35">
      <c r="B132" s="73" t="s">
        <v>8</v>
      </c>
      <c r="C132" s="263">
        <v>2556</v>
      </c>
      <c r="E132" s="73" t="s">
        <v>8</v>
      </c>
      <c r="F132" s="263">
        <v>25</v>
      </c>
    </row>
    <row r="133" spans="2:45" ht="15" thickTop="1" x14ac:dyDescent="0.3">
      <c r="B133" s="7"/>
      <c r="C133" s="72"/>
    </row>
    <row r="134" spans="2:45" ht="15" thickBot="1" x14ac:dyDescent="0.35"/>
    <row r="135" spans="2:45" ht="15.6" thickTop="1" thickBot="1" x14ac:dyDescent="0.35">
      <c r="B135" s="96" t="s">
        <v>78</v>
      </c>
      <c r="C135" s="94">
        <v>0</v>
      </c>
      <c r="D135" s="95">
        <f>1+C135</f>
        <v>1</v>
      </c>
      <c r="F135" s="96" t="s">
        <v>78</v>
      </c>
      <c r="G135" s="94">
        <v>0.45</v>
      </c>
      <c r="H135" s="95">
        <f>1+G135</f>
        <v>1.45</v>
      </c>
    </row>
    <row r="136" spans="2:45" ht="15" thickTop="1" x14ac:dyDescent="0.3"/>
    <row r="137" spans="2:45" ht="15" thickBot="1" x14ac:dyDescent="0.35">
      <c r="B137" s="81" t="s">
        <v>72</v>
      </c>
      <c r="C137" s="81"/>
      <c r="D137" s="81"/>
      <c r="G137" s="110"/>
    </row>
    <row r="138" spans="2:45" ht="15" thickTop="1" x14ac:dyDescent="0.3">
      <c r="B138" s="82" t="s">
        <v>73</v>
      </c>
      <c r="C138" s="83" t="s">
        <v>74</v>
      </c>
      <c r="D138" s="84" t="s">
        <v>75</v>
      </c>
      <c r="G138" s="110"/>
      <c r="AN138" s="250"/>
      <c r="AO138" s="8"/>
      <c r="AP138" s="250"/>
      <c r="AQ138" s="8"/>
      <c r="AR138" s="8"/>
      <c r="AS138" s="8"/>
    </row>
    <row r="139" spans="2:45" x14ac:dyDescent="0.3">
      <c r="B139" s="85" t="s">
        <v>6</v>
      </c>
      <c r="C139" s="86">
        <f>C3</f>
        <v>350000</v>
      </c>
      <c r="D139" s="87">
        <f>H72</f>
        <v>1.1017003511020289</v>
      </c>
      <c r="E139" s="23"/>
      <c r="AN139" s="8"/>
      <c r="AO139" s="8"/>
      <c r="AP139" s="8"/>
      <c r="AQ139" s="8"/>
      <c r="AR139" s="8"/>
      <c r="AS139" s="8"/>
    </row>
    <row r="140" spans="2:45" x14ac:dyDescent="0.3">
      <c r="B140" s="85" t="s">
        <v>7</v>
      </c>
      <c r="C140" s="86">
        <f>C4</f>
        <v>150000</v>
      </c>
      <c r="D140" s="87">
        <f>H97</f>
        <v>1.206602687424924</v>
      </c>
      <c r="E140" s="23"/>
      <c r="AN140" s="8"/>
      <c r="AO140" s="8"/>
      <c r="AP140" s="250"/>
      <c r="AQ140" s="8"/>
      <c r="AR140" s="8"/>
      <c r="AS140" s="8"/>
    </row>
    <row r="141" spans="2:45" ht="15" thickBot="1" x14ac:dyDescent="0.35">
      <c r="B141" s="88" t="s">
        <v>8</v>
      </c>
      <c r="C141" s="89">
        <f>C5</f>
        <v>110000</v>
      </c>
      <c r="D141" s="90">
        <f>H122</f>
        <v>1.0486782978962446</v>
      </c>
      <c r="E141" s="23"/>
      <c r="AN141" s="8"/>
      <c r="AO141" s="8"/>
      <c r="AP141" s="8"/>
      <c r="AQ141" s="8"/>
      <c r="AR141" s="8"/>
      <c r="AS141" s="8"/>
    </row>
    <row r="142" spans="2:45" ht="15" thickTop="1" x14ac:dyDescent="0.3">
      <c r="B142" s="123"/>
      <c r="C142" s="86"/>
      <c r="D142" s="124"/>
      <c r="AN142" s="8"/>
      <c r="AO142" s="8"/>
      <c r="AP142" s="250"/>
      <c r="AQ142" s="8"/>
      <c r="AR142" s="8"/>
      <c r="AS142" s="8"/>
    </row>
    <row r="143" spans="2:45" ht="15" thickBot="1" x14ac:dyDescent="0.35">
      <c r="B143" s="1" t="s">
        <v>133</v>
      </c>
      <c r="AN143" s="8"/>
      <c r="AO143" s="8"/>
      <c r="AP143" s="8"/>
      <c r="AQ143" s="8"/>
      <c r="AR143" s="8"/>
      <c r="AS143" s="8"/>
    </row>
    <row r="144" spans="2:45" ht="15" thickTop="1" x14ac:dyDescent="0.3">
      <c r="B144" s="82" t="s">
        <v>73</v>
      </c>
      <c r="C144" s="83" t="s">
        <v>77</v>
      </c>
      <c r="D144" s="83" t="s">
        <v>90</v>
      </c>
      <c r="E144" s="83" t="s">
        <v>96</v>
      </c>
      <c r="F144" s="83" t="s">
        <v>91</v>
      </c>
      <c r="G144" s="91" t="s">
        <v>92</v>
      </c>
      <c r="H144" s="91" t="s">
        <v>79</v>
      </c>
      <c r="I144" s="74" t="s">
        <v>76</v>
      </c>
      <c r="AN144" s="8"/>
      <c r="AO144" s="8"/>
      <c r="AP144" s="250"/>
      <c r="AQ144" s="8"/>
      <c r="AR144" s="8"/>
      <c r="AS144" s="8"/>
    </row>
    <row r="145" spans="2:42" x14ac:dyDescent="0.3">
      <c r="B145" s="85" t="s">
        <v>6</v>
      </c>
      <c r="C145" s="260">
        <f>C130*D135</f>
        <v>2289</v>
      </c>
      <c r="D145" s="260">
        <f>C130*D135*D139</f>
        <v>2521.7921036725443</v>
      </c>
      <c r="E145" s="260">
        <f>(D145-C145)+F130</f>
        <v>239.79210367254427</v>
      </c>
      <c r="F145" s="260">
        <f>E145*$B$125*$B$127</f>
        <v>284.62891131842298</v>
      </c>
      <c r="G145" s="260">
        <f>F145/5</f>
        <v>56.925782263684596</v>
      </c>
      <c r="H145" s="260">
        <f>(C130*D139-C130)+F130</f>
        <v>239.79210367254427</v>
      </c>
      <c r="I145" s="261">
        <f>F145-H145</f>
        <v>44.836807645878707</v>
      </c>
    </row>
    <row r="146" spans="2:42" x14ac:dyDescent="0.3">
      <c r="B146" s="85" t="s">
        <v>7</v>
      </c>
      <c r="C146" s="260">
        <f>C131*D135</f>
        <v>2100</v>
      </c>
      <c r="D146" s="260">
        <f>C131*D135*D140</f>
        <v>2533.8656435923403</v>
      </c>
      <c r="E146" s="260">
        <f>(D146-C146)+F131</f>
        <v>436.86564359234035</v>
      </c>
      <c r="F146" s="260">
        <f>E146*$B$125*$B$127</f>
        <v>518.55165630438239</v>
      </c>
      <c r="G146" s="260">
        <f t="shared" ref="G146:G147" si="114">F146/5</f>
        <v>103.71033126087647</v>
      </c>
      <c r="H146" s="260">
        <f>(C131*D140-C131)+F131</f>
        <v>436.86564359234035</v>
      </c>
      <c r="I146" s="261">
        <f t="shared" ref="I146:I147" si="115">F146-H146</f>
        <v>81.686012712042043</v>
      </c>
    </row>
    <row r="147" spans="2:42" ht="15" thickBot="1" x14ac:dyDescent="0.35">
      <c r="B147" s="88" t="s">
        <v>8</v>
      </c>
      <c r="C147" s="262">
        <f>C132*D135</f>
        <v>2556</v>
      </c>
      <c r="D147" s="262">
        <f>C132*D135*D141</f>
        <v>2680.421729422801</v>
      </c>
      <c r="E147" s="262">
        <f>(D147-C147)+F132</f>
        <v>149.42172942280104</v>
      </c>
      <c r="F147" s="262">
        <f>E147*$B$125*$B$127</f>
        <v>177.36090355588053</v>
      </c>
      <c r="G147" s="262">
        <f t="shared" si="114"/>
        <v>35.472180711176108</v>
      </c>
      <c r="H147" s="262">
        <f>(C132*D141-C132)+F132</f>
        <v>149.42172942280104</v>
      </c>
      <c r="I147" s="263">
        <f t="shared" si="115"/>
        <v>27.93917413307949</v>
      </c>
    </row>
    <row r="148" spans="2:42" ht="15" thickTop="1" x14ac:dyDescent="0.3">
      <c r="F148" s="52"/>
    </row>
    <row r="149" spans="2:42" ht="15" thickBot="1" x14ac:dyDescent="0.35">
      <c r="B149" s="1" t="s">
        <v>132</v>
      </c>
      <c r="F149" s="52"/>
      <c r="AN149" s="116"/>
    </row>
    <row r="150" spans="2:42" ht="15" thickTop="1" x14ac:dyDescent="0.3">
      <c r="B150" s="82" t="s">
        <v>73</v>
      </c>
      <c r="C150" s="83" t="s">
        <v>77</v>
      </c>
      <c r="D150" s="83" t="s">
        <v>90</v>
      </c>
      <c r="E150" s="83" t="s">
        <v>96</v>
      </c>
      <c r="F150" s="83" t="s">
        <v>91</v>
      </c>
      <c r="G150" s="91" t="s">
        <v>92</v>
      </c>
      <c r="H150" s="91" t="s">
        <v>79</v>
      </c>
      <c r="I150" s="74" t="s">
        <v>76</v>
      </c>
    </row>
    <row r="151" spans="2:42" x14ac:dyDescent="0.3">
      <c r="B151" s="85" t="s">
        <v>6</v>
      </c>
      <c r="C151" s="260">
        <f>C130*H135</f>
        <v>3319.0499999999997</v>
      </c>
      <c r="D151" s="260">
        <f>C130*D139*H135</f>
        <v>3656.5985503251891</v>
      </c>
      <c r="E151" s="260">
        <f>(D151-C151)+(F130*H135)</f>
        <v>347.69855032518933</v>
      </c>
      <c r="F151" s="260">
        <f>E151*$B$125*$B$127</f>
        <v>412.71192141171349</v>
      </c>
      <c r="G151" s="260">
        <f>F151/5</f>
        <v>82.542384282342695</v>
      </c>
      <c r="H151" s="260">
        <f>(C130*D139-C130)+F130</f>
        <v>239.79210367254427</v>
      </c>
      <c r="I151" s="261">
        <f>F151-H151</f>
        <v>172.91981773916922</v>
      </c>
    </row>
    <row r="152" spans="2:42" x14ac:dyDescent="0.3">
      <c r="B152" s="85" t="s">
        <v>7</v>
      </c>
      <c r="C152" s="260">
        <f>C131*H135</f>
        <v>3045</v>
      </c>
      <c r="D152" s="260">
        <f>C131*D140*H135</f>
        <v>3674.1051832088933</v>
      </c>
      <c r="E152" s="260">
        <f>(D152-C152)+(F131*H135)</f>
        <v>633.45518320889335</v>
      </c>
      <c r="F152" s="260">
        <f>E152*$B$125*$B$127</f>
        <v>751.89990164135429</v>
      </c>
      <c r="G152" s="260">
        <f t="shared" ref="G152" si="116">F152/5</f>
        <v>150.37998032827085</v>
      </c>
      <c r="H152" s="260">
        <f>(C131*D140-C131)+F131</f>
        <v>436.86564359234035</v>
      </c>
      <c r="I152" s="261">
        <f t="shared" ref="I152" si="117">F152-H152</f>
        <v>315.03425804901394</v>
      </c>
    </row>
    <row r="153" spans="2:42" ht="15" thickBot="1" x14ac:dyDescent="0.35">
      <c r="B153" s="88" t="s">
        <v>8</v>
      </c>
      <c r="C153" s="262">
        <f>C132*H135</f>
        <v>3706.2</v>
      </c>
      <c r="D153" s="262">
        <f>C132*D141*H135</f>
        <v>3886.6115076630613</v>
      </c>
      <c r="E153" s="262">
        <f>(D153-C153)+(F132*H135)</f>
        <v>216.66150766306146</v>
      </c>
      <c r="F153" s="262">
        <f>E153*$B$125*$B$127</f>
        <v>257.17331015602673</v>
      </c>
      <c r="G153" s="262">
        <f>F153/5</f>
        <v>51.434662031205349</v>
      </c>
      <c r="H153" s="262">
        <f>(C132*D141-C132)+F132</f>
        <v>149.42172942280104</v>
      </c>
      <c r="I153" s="263">
        <f>F153-H153</f>
        <v>107.75158073322569</v>
      </c>
    </row>
    <row r="154" spans="2:42" ht="15" thickTop="1" x14ac:dyDescent="0.3"/>
    <row r="155" spans="2:42" x14ac:dyDescent="0.3">
      <c r="AO155" s="249"/>
      <c r="AP155" s="116"/>
    </row>
    <row r="156" spans="2:42" ht="15.75" customHeight="1" x14ac:dyDescent="0.3">
      <c r="AO156" s="249"/>
    </row>
    <row r="157" spans="2:42" x14ac:dyDescent="0.3">
      <c r="AO157" s="249"/>
      <c r="AP157" s="116"/>
    </row>
    <row r="158" spans="2:42" x14ac:dyDescent="0.3">
      <c r="B158" s="123"/>
      <c r="C158" s="86"/>
      <c r="D158" s="124"/>
    </row>
    <row r="159" spans="2:42" x14ac:dyDescent="0.3">
      <c r="B159" s="133"/>
      <c r="C159" s="102"/>
      <c r="D159" s="102"/>
    </row>
    <row r="160" spans="2:42" x14ac:dyDescent="0.3">
      <c r="B160" s="133"/>
      <c r="C160" s="102"/>
      <c r="D160" s="102"/>
    </row>
    <row r="161" spans="2:9" x14ac:dyDescent="0.3">
      <c r="B161" s="133"/>
      <c r="C161" s="102"/>
      <c r="D161" s="102"/>
    </row>
    <row r="162" spans="2:9" x14ac:dyDescent="0.3">
      <c r="B162" s="133"/>
      <c r="C162" s="102"/>
      <c r="D162" s="102"/>
    </row>
    <row r="163" spans="2:9" x14ac:dyDescent="0.3">
      <c r="B163" s="81"/>
      <c r="C163" s="7"/>
      <c r="D163" s="7"/>
      <c r="E163" s="7"/>
      <c r="F163" s="7"/>
      <c r="G163" s="7"/>
      <c r="H163" s="7"/>
      <c r="I163" s="7"/>
    </row>
    <row r="164" spans="2:9" x14ac:dyDescent="0.3">
      <c r="B164" s="126"/>
      <c r="C164" s="126"/>
      <c r="D164" s="126"/>
      <c r="E164" s="126"/>
      <c r="F164" s="127"/>
      <c r="G164" s="128"/>
      <c r="H164" s="128"/>
      <c r="I164" s="119"/>
    </row>
    <row r="165" spans="2:9" x14ac:dyDescent="0.3">
      <c r="B165" s="123"/>
      <c r="C165" s="93"/>
      <c r="D165" s="86"/>
      <c r="E165" s="86"/>
      <c r="F165" s="122"/>
      <c r="G165" s="92"/>
      <c r="H165" s="92"/>
      <c r="I165" s="92"/>
    </row>
    <row r="166" spans="2:9" x14ac:dyDescent="0.3">
      <c r="B166" s="123"/>
      <c r="C166" s="93"/>
      <c r="D166" s="86"/>
      <c r="E166" s="86"/>
      <c r="F166" s="122"/>
      <c r="G166" s="92"/>
      <c r="H166" s="92"/>
      <c r="I166" s="92"/>
    </row>
    <row r="167" spans="2:9" x14ac:dyDescent="0.3">
      <c r="B167" s="123"/>
      <c r="C167" s="93"/>
      <c r="D167" s="86"/>
      <c r="E167" s="86"/>
      <c r="F167" s="122"/>
      <c r="G167" s="92"/>
      <c r="H167" s="92"/>
      <c r="I167" s="92"/>
    </row>
    <row r="168" spans="2:9" x14ac:dyDescent="0.3">
      <c r="B168" s="7"/>
      <c r="C168" s="7"/>
      <c r="D168" s="7"/>
      <c r="E168" s="7"/>
      <c r="F168" s="7"/>
      <c r="G168" s="7"/>
      <c r="H168" s="7"/>
      <c r="I168" s="7"/>
    </row>
    <row r="169" spans="2:9" x14ac:dyDescent="0.3">
      <c r="B169" s="81"/>
      <c r="C169" s="7"/>
      <c r="D169" s="7"/>
      <c r="E169" s="7"/>
      <c r="F169" s="7"/>
      <c r="G169" s="7"/>
      <c r="H169" s="7"/>
      <c r="I169" s="7"/>
    </row>
    <row r="170" spans="2:9" x14ac:dyDescent="0.3">
      <c r="B170" s="126"/>
      <c r="C170" s="126"/>
      <c r="D170" s="126"/>
      <c r="E170" s="126"/>
      <c r="F170" s="127"/>
      <c r="G170" s="128"/>
      <c r="H170" s="128"/>
      <c r="I170" s="119"/>
    </row>
    <row r="171" spans="2:9" x14ac:dyDescent="0.3">
      <c r="B171" s="123"/>
      <c r="C171" s="93"/>
      <c r="D171" s="86"/>
      <c r="E171" s="86"/>
      <c r="F171" s="122"/>
      <c r="G171" s="92"/>
      <c r="H171" s="92"/>
      <c r="I171" s="92"/>
    </row>
    <row r="172" spans="2:9" x14ac:dyDescent="0.3">
      <c r="B172" s="123"/>
      <c r="C172" s="93"/>
      <c r="D172" s="86"/>
      <c r="E172" s="86"/>
      <c r="F172" s="122"/>
      <c r="G172" s="92"/>
      <c r="H172" s="92"/>
      <c r="I172" s="92"/>
    </row>
    <row r="173" spans="2:9" x14ac:dyDescent="0.3">
      <c r="B173" s="123"/>
      <c r="C173" s="93"/>
      <c r="D173" s="86"/>
      <c r="E173" s="86"/>
      <c r="F173" s="122"/>
      <c r="G173" s="92"/>
      <c r="H173" s="92"/>
      <c r="I173" s="92"/>
    </row>
    <row r="174" spans="2:9" x14ac:dyDescent="0.3">
      <c r="B174" s="7"/>
      <c r="C174" s="7"/>
      <c r="D174" s="7"/>
      <c r="E174" s="7"/>
      <c r="F174" s="7"/>
      <c r="G174" s="7"/>
      <c r="H174" s="7"/>
      <c r="I174" s="7"/>
    </row>
    <row r="175" spans="2:9" x14ac:dyDescent="0.3">
      <c r="B175" s="7"/>
      <c r="C175" s="7"/>
      <c r="D175" s="7"/>
      <c r="E175" s="7"/>
      <c r="F175" s="7"/>
      <c r="G175" s="7"/>
      <c r="H175" s="7"/>
      <c r="I175" s="7"/>
    </row>
    <row r="176" spans="2:9" x14ac:dyDescent="0.3">
      <c r="B176" s="81"/>
      <c r="C176" s="7"/>
      <c r="D176" s="7"/>
      <c r="E176" s="7"/>
      <c r="F176" s="7"/>
      <c r="G176" s="7"/>
      <c r="H176" s="7"/>
      <c r="I176" s="7"/>
    </row>
    <row r="177" spans="2:9" x14ac:dyDescent="0.3">
      <c r="B177" s="126"/>
      <c r="C177" s="126"/>
      <c r="D177" s="126"/>
      <c r="E177" s="126"/>
      <c r="F177" s="127"/>
      <c r="G177" s="128"/>
      <c r="H177" s="128"/>
      <c r="I177" s="119"/>
    </row>
    <row r="178" spans="2:9" x14ac:dyDescent="0.3">
      <c r="B178" s="123"/>
      <c r="C178" s="93"/>
      <c r="D178" s="86"/>
      <c r="E178" s="86"/>
      <c r="F178" s="122"/>
      <c r="G178" s="92"/>
      <c r="H178" s="92"/>
      <c r="I178" s="92"/>
    </row>
    <row r="179" spans="2:9" x14ac:dyDescent="0.3">
      <c r="B179" s="123"/>
      <c r="C179" s="93"/>
      <c r="D179" s="86"/>
      <c r="E179" s="86"/>
      <c r="F179" s="122"/>
      <c r="G179" s="92"/>
      <c r="H179" s="92"/>
      <c r="I179" s="92"/>
    </row>
    <row r="180" spans="2:9" x14ac:dyDescent="0.3">
      <c r="B180" s="123"/>
      <c r="C180" s="93"/>
      <c r="D180" s="86"/>
      <c r="E180" s="86"/>
      <c r="F180" s="122"/>
      <c r="G180" s="92"/>
      <c r="H180" s="92"/>
      <c r="I180" s="92"/>
    </row>
    <row r="181" spans="2:9" x14ac:dyDescent="0.3">
      <c r="B181" s="7"/>
      <c r="C181" s="7"/>
      <c r="D181" s="7"/>
      <c r="E181" s="7"/>
      <c r="F181" s="7"/>
      <c r="G181" s="7"/>
      <c r="H181" s="7"/>
      <c r="I181" s="7"/>
    </row>
    <row r="182" spans="2:9" x14ac:dyDescent="0.3">
      <c r="B182" s="81"/>
      <c r="C182" s="7"/>
      <c r="D182" s="7"/>
      <c r="E182" s="7"/>
      <c r="F182" s="7"/>
      <c r="G182" s="7"/>
      <c r="H182" s="7"/>
      <c r="I182" s="7"/>
    </row>
    <row r="183" spans="2:9" x14ac:dyDescent="0.3">
      <c r="B183" s="126"/>
      <c r="C183" s="126"/>
      <c r="D183" s="126"/>
      <c r="E183" s="126"/>
      <c r="F183" s="127"/>
      <c r="G183" s="128"/>
      <c r="H183" s="128"/>
      <c r="I183" s="119"/>
    </row>
    <row r="184" spans="2:9" x14ac:dyDescent="0.3">
      <c r="B184" s="123"/>
      <c r="C184" s="93"/>
      <c r="D184" s="86"/>
      <c r="E184" s="86"/>
      <c r="F184" s="122"/>
      <c r="G184" s="92"/>
      <c r="H184" s="92"/>
      <c r="I184" s="92"/>
    </row>
    <row r="185" spans="2:9" x14ac:dyDescent="0.3">
      <c r="B185" s="123"/>
      <c r="C185" s="93"/>
      <c r="D185" s="86"/>
      <c r="E185" s="86"/>
      <c r="F185" s="122"/>
      <c r="G185" s="92"/>
      <c r="H185" s="92"/>
      <c r="I185" s="92"/>
    </row>
    <row r="186" spans="2:9" x14ac:dyDescent="0.3">
      <c r="B186" s="123"/>
      <c r="C186" s="93"/>
      <c r="D186" s="86"/>
      <c r="E186" s="86"/>
      <c r="F186" s="122"/>
      <c r="G186" s="92"/>
      <c r="H186" s="92"/>
      <c r="I186" s="92"/>
    </row>
    <row r="187" spans="2:9" x14ac:dyDescent="0.3">
      <c r="B187" s="7"/>
      <c r="C187" s="7"/>
      <c r="D187" s="7"/>
      <c r="E187" s="7"/>
      <c r="F187" s="7"/>
      <c r="G187" s="7"/>
      <c r="H187" s="7"/>
      <c r="I187" s="7"/>
    </row>
    <row r="188" spans="2:9" x14ac:dyDescent="0.3">
      <c r="B188" s="81"/>
      <c r="C188" s="7"/>
      <c r="D188" s="7"/>
      <c r="E188" s="7"/>
      <c r="F188" s="7"/>
      <c r="G188" s="7"/>
      <c r="H188" s="7"/>
      <c r="I188" s="7"/>
    </row>
    <row r="189" spans="2:9" x14ac:dyDescent="0.3">
      <c r="B189" s="126"/>
      <c r="C189" s="126"/>
      <c r="D189" s="126"/>
      <c r="E189" s="126"/>
      <c r="F189" s="127"/>
      <c r="G189" s="128"/>
      <c r="H189" s="128"/>
      <c r="I189" s="119"/>
    </row>
    <row r="190" spans="2:9" x14ac:dyDescent="0.3">
      <c r="B190" s="123"/>
      <c r="C190" s="93"/>
      <c r="D190" s="86"/>
      <c r="E190" s="86"/>
      <c r="F190" s="122"/>
      <c r="G190" s="92"/>
      <c r="H190" s="92"/>
      <c r="I190" s="92"/>
    </row>
    <row r="191" spans="2:9" x14ac:dyDescent="0.3">
      <c r="B191" s="123"/>
      <c r="C191" s="93"/>
      <c r="D191" s="86"/>
      <c r="E191" s="86"/>
      <c r="F191" s="122"/>
      <c r="G191" s="92"/>
      <c r="H191" s="92"/>
      <c r="I191" s="92"/>
    </row>
    <row r="192" spans="2:9" x14ac:dyDescent="0.3">
      <c r="B192" s="123"/>
      <c r="C192" s="93"/>
      <c r="D192" s="86"/>
      <c r="E192" s="86"/>
      <c r="F192" s="122"/>
      <c r="G192" s="92"/>
      <c r="H192" s="92"/>
      <c r="I192" s="92"/>
    </row>
    <row r="193" spans="2:9" x14ac:dyDescent="0.3">
      <c r="B193" s="123"/>
      <c r="C193" s="93"/>
      <c r="D193" s="86"/>
      <c r="E193" s="86"/>
      <c r="F193" s="122"/>
      <c r="G193" s="92"/>
      <c r="H193" s="7"/>
      <c r="I193" s="92"/>
    </row>
    <row r="194" spans="2:9" x14ac:dyDescent="0.3">
      <c r="B194" s="81"/>
      <c r="C194" s="7"/>
      <c r="D194" s="7"/>
      <c r="E194" s="7"/>
      <c r="F194" s="7"/>
      <c r="G194" s="7"/>
      <c r="H194" s="7"/>
      <c r="I194" s="7"/>
    </row>
    <row r="195" spans="2:9" x14ac:dyDescent="0.3">
      <c r="B195" s="126"/>
      <c r="C195" s="126"/>
      <c r="D195" s="126"/>
      <c r="E195" s="126"/>
      <c r="F195" s="127"/>
      <c r="G195" s="128"/>
      <c r="H195" s="128"/>
      <c r="I195" s="119"/>
    </row>
    <row r="196" spans="2:9" x14ac:dyDescent="0.3">
      <c r="B196" s="123"/>
      <c r="C196" s="93"/>
      <c r="D196" s="86"/>
      <c r="E196" s="86"/>
      <c r="F196" s="122"/>
      <c r="G196" s="92"/>
      <c r="H196" s="92"/>
      <c r="I196" s="92"/>
    </row>
    <row r="197" spans="2:9" x14ac:dyDescent="0.3">
      <c r="B197" s="123"/>
      <c r="C197" s="93"/>
      <c r="D197" s="86"/>
      <c r="E197" s="86"/>
      <c r="F197" s="122"/>
      <c r="G197" s="92"/>
      <c r="H197" s="92"/>
      <c r="I197" s="92"/>
    </row>
    <row r="198" spans="2:9" x14ac:dyDescent="0.3">
      <c r="B198" s="123"/>
      <c r="C198" s="93"/>
      <c r="D198" s="86"/>
      <c r="E198" s="86"/>
      <c r="F198" s="122"/>
      <c r="G198" s="92"/>
      <c r="H198" s="92"/>
      <c r="I198" s="92"/>
    </row>
    <row r="199" spans="2:9" x14ac:dyDescent="0.3">
      <c r="B199" s="123"/>
      <c r="C199" s="93"/>
      <c r="D199" s="86"/>
      <c r="E199" s="86"/>
      <c r="F199" s="122"/>
      <c r="G199" s="92"/>
      <c r="H199" s="92"/>
      <c r="I199" s="92"/>
    </row>
    <row r="200" spans="2:9" x14ac:dyDescent="0.3">
      <c r="B200" s="81"/>
      <c r="C200" s="7"/>
      <c r="D200" s="7"/>
      <c r="E200" s="7"/>
      <c r="F200" s="7"/>
      <c r="G200" s="7"/>
      <c r="H200" s="7"/>
      <c r="I200" s="7"/>
    </row>
    <row r="201" spans="2:9" x14ac:dyDescent="0.3">
      <c r="B201" s="126"/>
      <c r="C201" s="126"/>
      <c r="D201" s="126"/>
      <c r="E201" s="126"/>
      <c r="F201" s="127"/>
      <c r="G201" s="128"/>
      <c r="H201" s="128"/>
      <c r="I201" s="119"/>
    </row>
    <row r="202" spans="2:9" x14ac:dyDescent="0.3">
      <c r="B202" s="123"/>
      <c r="C202" s="93"/>
      <c r="D202" s="86"/>
      <c r="E202" s="86"/>
      <c r="F202" s="122"/>
      <c r="G202" s="92"/>
      <c r="H202" s="92"/>
      <c r="I202" s="92"/>
    </row>
    <row r="203" spans="2:9" x14ac:dyDescent="0.3">
      <c r="B203" s="123"/>
      <c r="C203" s="93"/>
      <c r="D203" s="86"/>
      <c r="E203" s="86"/>
      <c r="F203" s="122"/>
      <c r="G203" s="92"/>
      <c r="H203" s="92"/>
      <c r="I203" s="92"/>
    </row>
    <row r="204" spans="2:9" x14ac:dyDescent="0.3">
      <c r="B204" s="123"/>
      <c r="C204" s="93"/>
      <c r="D204" s="86"/>
      <c r="E204" s="86"/>
      <c r="F204" s="122"/>
      <c r="G204" s="92"/>
      <c r="H204" s="92"/>
      <c r="I204" s="92"/>
    </row>
    <row r="205" spans="2:9" x14ac:dyDescent="0.3">
      <c r="B205" s="123"/>
      <c r="C205" s="93"/>
      <c r="D205" s="86"/>
      <c r="E205" s="86"/>
      <c r="F205" s="122"/>
      <c r="G205" s="92"/>
      <c r="H205" s="7"/>
      <c r="I205" s="92"/>
    </row>
    <row r="206" spans="2:9" x14ac:dyDescent="0.3">
      <c r="B206" s="81"/>
      <c r="C206" s="7"/>
      <c r="D206" s="7"/>
      <c r="E206" s="7"/>
      <c r="F206" s="7"/>
      <c r="G206" s="7"/>
      <c r="H206" s="7"/>
      <c r="I206" s="7"/>
    </row>
    <row r="207" spans="2:9" x14ac:dyDescent="0.3">
      <c r="B207" s="126"/>
      <c r="C207" s="126"/>
      <c r="D207" s="126"/>
      <c r="E207" s="126"/>
      <c r="F207" s="127"/>
      <c r="G207" s="128"/>
      <c r="H207" s="128"/>
      <c r="I207" s="119"/>
    </row>
    <row r="208" spans="2:9" x14ac:dyDescent="0.3">
      <c r="B208" s="123"/>
      <c r="C208" s="93"/>
      <c r="D208" s="86"/>
      <c r="E208" s="86"/>
      <c r="F208" s="122"/>
      <c r="G208" s="92"/>
      <c r="H208" s="92"/>
      <c r="I208" s="92"/>
    </row>
    <row r="209" spans="2:9" x14ac:dyDescent="0.3">
      <c r="B209" s="123"/>
      <c r="C209" s="93"/>
      <c r="D209" s="86"/>
      <c r="E209" s="86"/>
      <c r="F209" s="122"/>
      <c r="G209" s="92"/>
      <c r="H209" s="92"/>
      <c r="I209" s="92"/>
    </row>
    <row r="210" spans="2:9" x14ac:dyDescent="0.3">
      <c r="B210" s="123"/>
      <c r="C210" s="93"/>
      <c r="D210" s="86"/>
      <c r="E210" s="86"/>
      <c r="F210" s="122"/>
      <c r="G210" s="92"/>
      <c r="H210" s="92"/>
      <c r="I210" s="92"/>
    </row>
    <row r="211" spans="2:9" x14ac:dyDescent="0.3">
      <c r="B211" s="7"/>
      <c r="C211" s="7"/>
      <c r="D211" s="7"/>
      <c r="E211" s="7"/>
      <c r="F211" s="7"/>
      <c r="G211" s="7"/>
      <c r="H211" s="7"/>
      <c r="I211" s="7"/>
    </row>
  </sheetData>
  <pageMargins left="0.2" right="0.2" top="0.25" bottom="0.25" header="0.05" footer="0.05"/>
  <pageSetup scale="53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S211"/>
  <sheetViews>
    <sheetView zoomScale="60" zoomScaleNormal="60" workbookViewId="0">
      <selection activeCell="D2" sqref="D2"/>
    </sheetView>
  </sheetViews>
  <sheetFormatPr defaultRowHeight="14.4" x14ac:dyDescent="0.3"/>
  <cols>
    <col min="2" max="2" width="29" customWidth="1"/>
    <col min="3" max="3" width="27.5546875" customWidth="1"/>
    <col min="4" max="4" width="28.5546875" customWidth="1"/>
    <col min="5" max="5" width="31.109375" customWidth="1"/>
    <col min="6" max="6" width="34.33203125" customWidth="1"/>
    <col min="7" max="7" width="38" customWidth="1"/>
    <col min="8" max="8" width="26" customWidth="1"/>
    <col min="9" max="9" width="22.109375" customWidth="1"/>
    <col min="10" max="11" width="10.6640625" customWidth="1"/>
    <col min="12" max="29" width="15.6640625" customWidth="1"/>
    <col min="30" max="48" width="9.77734375" customWidth="1"/>
    <col min="49" max="49" width="11.77734375" customWidth="1"/>
    <col min="50" max="51" width="15.6640625" customWidth="1"/>
    <col min="52" max="70" width="9.77734375" customWidth="1"/>
    <col min="71" max="71" width="11.77734375" customWidth="1"/>
    <col min="72" max="72" width="11.5546875" customWidth="1"/>
    <col min="73" max="73" width="11.44140625" customWidth="1"/>
    <col min="74" max="74" width="12.109375" customWidth="1"/>
    <col min="75" max="75" width="9.6640625" customWidth="1"/>
    <col min="76" max="76" width="10.88671875" customWidth="1"/>
    <col min="77" max="77" width="18" customWidth="1"/>
  </cols>
  <sheetData>
    <row r="2" spans="2:70" x14ac:dyDescent="0.3">
      <c r="B2" s="1" t="s">
        <v>148</v>
      </c>
    </row>
    <row r="3" spans="2:70" x14ac:dyDescent="0.3">
      <c r="B3" s="47" t="s">
        <v>6</v>
      </c>
      <c r="C3" s="165">
        <v>350000</v>
      </c>
      <c r="AC3" t="s">
        <v>137</v>
      </c>
      <c r="AY3" t="s">
        <v>140</v>
      </c>
    </row>
    <row r="4" spans="2:70" x14ac:dyDescent="0.3">
      <c r="B4" s="156" t="s">
        <v>7</v>
      </c>
      <c r="C4" s="166">
        <v>100000</v>
      </c>
      <c r="AC4" s="129"/>
      <c r="AT4" s="116"/>
      <c r="AY4" s="109"/>
    </row>
    <row r="5" spans="2:70" ht="15" thickBot="1" x14ac:dyDescent="0.35">
      <c r="B5" s="48" t="s">
        <v>8</v>
      </c>
      <c r="C5" s="164">
        <v>100000</v>
      </c>
      <c r="L5" t="s">
        <v>68</v>
      </c>
      <c r="Q5" t="s">
        <v>85</v>
      </c>
      <c r="W5" t="s">
        <v>88</v>
      </c>
      <c r="AC5" s="242" t="s">
        <v>6</v>
      </c>
      <c r="AY5" s="242" t="s">
        <v>6</v>
      </c>
    </row>
    <row r="6" spans="2:70" ht="15" thickTop="1" x14ac:dyDescent="0.3">
      <c r="B6" s="8" t="s">
        <v>3</v>
      </c>
      <c r="L6" s="82" t="s">
        <v>82</v>
      </c>
      <c r="M6" s="83" t="s">
        <v>6</v>
      </c>
      <c r="N6" s="83" t="s">
        <v>7</v>
      </c>
      <c r="O6" s="84" t="s">
        <v>8</v>
      </c>
      <c r="Q6" s="82" t="s">
        <v>82</v>
      </c>
      <c r="R6" s="83" t="s">
        <v>6</v>
      </c>
      <c r="S6" s="83" t="s">
        <v>7</v>
      </c>
      <c r="T6" s="83" t="s">
        <v>8</v>
      </c>
      <c r="U6" s="74" t="s">
        <v>44</v>
      </c>
      <c r="W6" s="82" t="s">
        <v>82</v>
      </c>
      <c r="X6" s="83" t="s">
        <v>6</v>
      </c>
      <c r="Y6" s="83" t="s">
        <v>7</v>
      </c>
      <c r="Z6" s="83" t="s">
        <v>8</v>
      </c>
      <c r="AA6" s="74" t="s">
        <v>44</v>
      </c>
      <c r="AC6" s="45" t="s">
        <v>82</v>
      </c>
      <c r="AD6">
        <v>2022</v>
      </c>
      <c r="AE6">
        <f>AD6+1</f>
        <v>2023</v>
      </c>
      <c r="AF6">
        <f t="shared" ref="AF6:AV6" si="0">AE6+1</f>
        <v>2024</v>
      </c>
      <c r="AG6">
        <f t="shared" si="0"/>
        <v>2025</v>
      </c>
      <c r="AH6">
        <f t="shared" si="0"/>
        <v>2026</v>
      </c>
      <c r="AI6">
        <f t="shared" si="0"/>
        <v>2027</v>
      </c>
      <c r="AJ6">
        <f t="shared" si="0"/>
        <v>2028</v>
      </c>
      <c r="AK6">
        <f t="shared" si="0"/>
        <v>2029</v>
      </c>
      <c r="AL6">
        <f t="shared" si="0"/>
        <v>2030</v>
      </c>
      <c r="AM6">
        <f>AL6+1</f>
        <v>2031</v>
      </c>
      <c r="AN6">
        <f t="shared" si="0"/>
        <v>2032</v>
      </c>
      <c r="AO6">
        <f t="shared" si="0"/>
        <v>2033</v>
      </c>
      <c r="AP6">
        <f t="shared" si="0"/>
        <v>2034</v>
      </c>
      <c r="AQ6">
        <f>AP6+1</f>
        <v>2035</v>
      </c>
      <c r="AR6">
        <f t="shared" si="0"/>
        <v>2036</v>
      </c>
      <c r="AS6">
        <f t="shared" si="0"/>
        <v>2037</v>
      </c>
      <c r="AT6">
        <f t="shared" si="0"/>
        <v>2038</v>
      </c>
      <c r="AU6">
        <f>AT6+1</f>
        <v>2039</v>
      </c>
      <c r="AV6">
        <f t="shared" si="0"/>
        <v>2040</v>
      </c>
      <c r="AY6" s="45" t="s">
        <v>82</v>
      </c>
      <c r="AZ6">
        <v>2022</v>
      </c>
      <c r="BA6">
        <f>AZ6+1</f>
        <v>2023</v>
      </c>
      <c r="BB6">
        <f t="shared" ref="BB6:BH6" si="1">BA6+1</f>
        <v>2024</v>
      </c>
      <c r="BC6">
        <f t="shared" si="1"/>
        <v>2025</v>
      </c>
      <c r="BD6">
        <f t="shared" si="1"/>
        <v>2026</v>
      </c>
      <c r="BE6">
        <f t="shared" si="1"/>
        <v>2027</v>
      </c>
      <c r="BF6">
        <f t="shared" si="1"/>
        <v>2028</v>
      </c>
      <c r="BG6">
        <f t="shared" si="1"/>
        <v>2029</v>
      </c>
      <c r="BH6">
        <f t="shared" si="1"/>
        <v>2030</v>
      </c>
      <c r="BI6">
        <f>BH6+1</f>
        <v>2031</v>
      </c>
      <c r="BJ6">
        <f t="shared" ref="BJ6:BL6" si="2">BI6+1</f>
        <v>2032</v>
      </c>
      <c r="BK6">
        <f t="shared" si="2"/>
        <v>2033</v>
      </c>
      <c r="BL6">
        <f t="shared" si="2"/>
        <v>2034</v>
      </c>
      <c r="BM6">
        <f>BL6+1</f>
        <v>2035</v>
      </c>
      <c r="BN6">
        <f t="shared" ref="BN6:BP6" si="3">BM6+1</f>
        <v>2036</v>
      </c>
      <c r="BO6">
        <f t="shared" si="3"/>
        <v>2037</v>
      </c>
      <c r="BP6">
        <f t="shared" si="3"/>
        <v>2038</v>
      </c>
      <c r="BQ6">
        <f>BP6+1</f>
        <v>2039</v>
      </c>
      <c r="BR6">
        <f t="shared" ref="BR6" si="4">BQ6+1</f>
        <v>2040</v>
      </c>
    </row>
    <row r="7" spans="2:70" x14ac:dyDescent="0.3">
      <c r="L7" s="108">
        <v>2022</v>
      </c>
      <c r="M7" s="86">
        <v>6050</v>
      </c>
      <c r="N7" s="86">
        <v>6802</v>
      </c>
      <c r="O7" s="101">
        <v>6032</v>
      </c>
      <c r="Q7" s="100">
        <v>2022</v>
      </c>
      <c r="R7" s="111">
        <f t="shared" ref="R7:R25" si="5">M7*$M$30</f>
        <v>1724250</v>
      </c>
      <c r="S7" s="111">
        <f t="shared" ref="S7:S25" si="6">N7*$M$31</f>
        <v>27208</v>
      </c>
      <c r="T7" s="111">
        <f t="shared" ref="T7:T25" si="7">O7*$M$32</f>
        <v>180960</v>
      </c>
      <c r="U7" s="113">
        <f>SUM(R7:T7)</f>
        <v>1932418</v>
      </c>
      <c r="W7" s="100">
        <v>2022</v>
      </c>
      <c r="X7" s="111">
        <f>M7*N30</f>
        <v>2498650</v>
      </c>
      <c r="Y7" s="111">
        <f>N7*N31</f>
        <v>34010</v>
      </c>
      <c r="Z7" s="111">
        <f>O7*N32</f>
        <v>265408</v>
      </c>
      <c r="AA7" s="113">
        <f>SUM(X7:Z7)</f>
        <v>2798068</v>
      </c>
      <c r="AC7" s="45">
        <f t="shared" ref="AC7:AC24" si="8">Q7</f>
        <v>2022</v>
      </c>
      <c r="AD7" s="23">
        <f>R7/5</f>
        <v>344850</v>
      </c>
      <c r="AE7" s="23">
        <f>AD7</f>
        <v>344850</v>
      </c>
      <c r="AF7" s="23">
        <f t="shared" ref="AF7:AU22" si="9">AE7</f>
        <v>344850</v>
      </c>
      <c r="AG7" s="23">
        <f t="shared" si="9"/>
        <v>344850</v>
      </c>
      <c r="AH7" s="23">
        <f t="shared" si="9"/>
        <v>344850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Y7" s="45">
        <v>2022</v>
      </c>
      <c r="AZ7" s="23">
        <f>X7/5</f>
        <v>499730</v>
      </c>
      <c r="BA7" s="23">
        <f>AZ7</f>
        <v>499730</v>
      </c>
      <c r="BB7" s="23">
        <f t="shared" ref="BB7:BQ22" si="10">BA7</f>
        <v>499730</v>
      </c>
      <c r="BC7" s="23">
        <f t="shared" si="10"/>
        <v>499730</v>
      </c>
      <c r="BD7" s="23">
        <f t="shared" si="10"/>
        <v>499730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2:70" x14ac:dyDescent="0.3">
      <c r="B8" s="1" t="s">
        <v>4</v>
      </c>
      <c r="G8" s="10"/>
      <c r="L8" s="85">
        <v>2023</v>
      </c>
      <c r="M8" s="86">
        <v>6686</v>
      </c>
      <c r="N8" s="86">
        <v>6917</v>
      </c>
      <c r="O8" s="101">
        <v>6134</v>
      </c>
      <c r="Q8" s="100">
        <v>2023</v>
      </c>
      <c r="R8" s="111">
        <f t="shared" si="5"/>
        <v>1905510</v>
      </c>
      <c r="S8" s="111">
        <f t="shared" si="6"/>
        <v>27668</v>
      </c>
      <c r="T8" s="111">
        <f t="shared" si="7"/>
        <v>184020</v>
      </c>
      <c r="U8" s="113">
        <f t="shared" ref="U8:U25" si="11">SUM(R8:T8)</f>
        <v>2117198</v>
      </c>
      <c r="W8" s="100">
        <v>2023</v>
      </c>
      <c r="X8" s="111">
        <f>M8*N30</f>
        <v>2761318</v>
      </c>
      <c r="Y8" s="111">
        <f>N8*N31</f>
        <v>34585</v>
      </c>
      <c r="Z8" s="111">
        <f>O8*N32</f>
        <v>269896</v>
      </c>
      <c r="AA8" s="113">
        <f t="shared" ref="AA8:AA25" si="12">SUM(X8:Z8)</f>
        <v>3065799</v>
      </c>
      <c r="AC8" s="45">
        <f t="shared" si="8"/>
        <v>2023</v>
      </c>
      <c r="AD8" s="23"/>
      <c r="AE8" s="23">
        <f>R8/5</f>
        <v>381102</v>
      </c>
      <c r="AF8" s="23">
        <f>AE8</f>
        <v>381102</v>
      </c>
      <c r="AG8" s="23">
        <f t="shared" si="9"/>
        <v>381102</v>
      </c>
      <c r="AH8" s="23">
        <f t="shared" si="9"/>
        <v>381102</v>
      </c>
      <c r="AI8" s="23">
        <f t="shared" si="9"/>
        <v>381102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Y8" s="45">
        <v>2023</v>
      </c>
      <c r="AZ8" s="23"/>
      <c r="BA8" s="23">
        <f>X8/5</f>
        <v>552263.6</v>
      </c>
      <c r="BB8" s="23">
        <f>BA8</f>
        <v>552263.6</v>
      </c>
      <c r="BC8" s="23">
        <f t="shared" si="10"/>
        <v>552263.6</v>
      </c>
      <c r="BD8" s="23">
        <f t="shared" si="10"/>
        <v>552263.6</v>
      </c>
      <c r="BE8" s="23">
        <f t="shared" si="10"/>
        <v>552263.6</v>
      </c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2:70" x14ac:dyDescent="0.3">
      <c r="B9" s="2" t="s">
        <v>0</v>
      </c>
      <c r="C9" s="3"/>
      <c r="D9" s="3"/>
      <c r="E9" s="4" t="s">
        <v>1</v>
      </c>
      <c r="F9" s="3"/>
      <c r="H9" s="4" t="s">
        <v>2</v>
      </c>
      <c r="I9" s="9"/>
      <c r="J9" s="5"/>
      <c r="L9" s="85">
        <v>2024</v>
      </c>
      <c r="M9" s="86">
        <v>6217</v>
      </c>
      <c r="N9" s="86">
        <v>7157</v>
      </c>
      <c r="O9" s="101">
        <v>6347</v>
      </c>
      <c r="Q9" s="100">
        <v>2024</v>
      </c>
      <c r="R9" s="111">
        <f t="shared" si="5"/>
        <v>1771845</v>
      </c>
      <c r="S9" s="111">
        <f t="shared" si="6"/>
        <v>28628</v>
      </c>
      <c r="T9" s="111">
        <f t="shared" si="7"/>
        <v>190410</v>
      </c>
      <c r="U9" s="113">
        <f t="shared" si="11"/>
        <v>1990883</v>
      </c>
      <c r="W9" s="100">
        <v>2024</v>
      </c>
      <c r="X9" s="111">
        <f>M9*N30</f>
        <v>2567621</v>
      </c>
      <c r="Y9" s="111">
        <f>N9*N31</f>
        <v>35785</v>
      </c>
      <c r="Z9" s="111">
        <f>O9*N32</f>
        <v>279268</v>
      </c>
      <c r="AA9" s="113">
        <f t="shared" si="12"/>
        <v>2882674</v>
      </c>
      <c r="AC9" s="45">
        <f t="shared" si="8"/>
        <v>2024</v>
      </c>
      <c r="AD9" s="23"/>
      <c r="AE9" s="23"/>
      <c r="AF9" s="23">
        <f>R9/5</f>
        <v>354369</v>
      </c>
      <c r="AG9" s="23">
        <f>AF9</f>
        <v>354369</v>
      </c>
      <c r="AH9" s="23">
        <f t="shared" si="9"/>
        <v>354369</v>
      </c>
      <c r="AI9" s="23">
        <f t="shared" si="9"/>
        <v>354369</v>
      </c>
      <c r="AJ9" s="23">
        <f t="shared" si="9"/>
        <v>354369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Y9" s="45">
        <v>2024</v>
      </c>
      <c r="AZ9" s="23"/>
      <c r="BA9" s="23"/>
      <c r="BB9" s="23">
        <f>X9/5</f>
        <v>513524.2</v>
      </c>
      <c r="BC9" s="23">
        <f>BB9</f>
        <v>513524.2</v>
      </c>
      <c r="BD9" s="23">
        <f t="shared" si="10"/>
        <v>513524.2</v>
      </c>
      <c r="BE9" s="23">
        <f t="shared" si="10"/>
        <v>513524.2</v>
      </c>
      <c r="BF9" s="23">
        <f t="shared" si="10"/>
        <v>513524.2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2:70" x14ac:dyDescent="0.3">
      <c r="B10" s="156">
        <v>435000</v>
      </c>
      <c r="C10" s="157">
        <v>0.4</v>
      </c>
      <c r="D10" s="236"/>
      <c r="E10" s="158">
        <v>185000</v>
      </c>
      <c r="F10" s="159">
        <v>0.4</v>
      </c>
      <c r="G10" s="45"/>
      <c r="H10" s="158">
        <v>110000</v>
      </c>
      <c r="I10" s="160">
        <v>0.4</v>
      </c>
      <c r="J10" s="5"/>
      <c r="K10" s="7"/>
      <c r="L10" s="85">
        <v>2025</v>
      </c>
      <c r="M10" s="86">
        <v>6359</v>
      </c>
      <c r="N10" s="86">
        <v>7474</v>
      </c>
      <c r="O10" s="101">
        <v>6628</v>
      </c>
      <c r="Q10" s="100">
        <v>2025</v>
      </c>
      <c r="R10" s="111">
        <f t="shared" si="5"/>
        <v>1812315</v>
      </c>
      <c r="S10" s="111">
        <f t="shared" si="6"/>
        <v>29896</v>
      </c>
      <c r="T10" s="111">
        <f t="shared" si="7"/>
        <v>198840</v>
      </c>
      <c r="U10" s="113">
        <f t="shared" si="11"/>
        <v>2041051</v>
      </c>
      <c r="W10" s="100">
        <v>2025</v>
      </c>
      <c r="X10" s="111">
        <f>M10*N30</f>
        <v>2626267</v>
      </c>
      <c r="Y10" s="111">
        <f>N10*N31</f>
        <v>37370</v>
      </c>
      <c r="Z10" s="111">
        <f>O10*N32</f>
        <v>291632</v>
      </c>
      <c r="AA10" s="113">
        <f t="shared" si="12"/>
        <v>2955269</v>
      </c>
      <c r="AC10" s="45">
        <f t="shared" si="8"/>
        <v>2025</v>
      </c>
      <c r="AD10" s="23"/>
      <c r="AE10" s="23"/>
      <c r="AF10" s="23"/>
      <c r="AG10" s="23">
        <f>R10/5</f>
        <v>362463</v>
      </c>
      <c r="AH10" s="23">
        <f>AG10</f>
        <v>362463</v>
      </c>
      <c r="AI10" s="23">
        <f t="shared" si="9"/>
        <v>362463</v>
      </c>
      <c r="AJ10" s="23">
        <f t="shared" si="9"/>
        <v>362463</v>
      </c>
      <c r="AK10" s="23">
        <f t="shared" si="9"/>
        <v>362463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Y10" s="45">
        <v>2025</v>
      </c>
      <c r="AZ10" s="23"/>
      <c r="BA10" s="23"/>
      <c r="BB10" s="23"/>
      <c r="BC10" s="23">
        <f>X10/5</f>
        <v>525253.4</v>
      </c>
      <c r="BD10" s="23">
        <f>BC10</f>
        <v>525253.4</v>
      </c>
      <c r="BE10" s="23">
        <f t="shared" si="10"/>
        <v>525253.4</v>
      </c>
      <c r="BF10" s="23">
        <f t="shared" si="10"/>
        <v>525253.4</v>
      </c>
      <c r="BG10" s="23">
        <f t="shared" si="10"/>
        <v>525253.4</v>
      </c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2:70" x14ac:dyDescent="0.3">
      <c r="B11" s="156">
        <v>250000</v>
      </c>
      <c r="C11" s="157">
        <v>0.45</v>
      </c>
      <c r="D11" s="236"/>
      <c r="E11" s="158">
        <v>100000</v>
      </c>
      <c r="F11" s="159">
        <v>0.6</v>
      </c>
      <c r="G11" s="45"/>
      <c r="H11" s="158">
        <v>100000</v>
      </c>
      <c r="I11" s="160">
        <v>0.6</v>
      </c>
      <c r="J11" s="5"/>
      <c r="K11" s="7"/>
      <c r="L11" s="85">
        <v>2026</v>
      </c>
      <c r="M11" s="86">
        <v>6596</v>
      </c>
      <c r="N11" s="86">
        <v>7511</v>
      </c>
      <c r="O11" s="101">
        <v>6661</v>
      </c>
      <c r="Q11" s="100">
        <v>2026</v>
      </c>
      <c r="R11" s="111">
        <f t="shared" si="5"/>
        <v>1879860</v>
      </c>
      <c r="S11" s="111">
        <f t="shared" si="6"/>
        <v>30044</v>
      </c>
      <c r="T11" s="111">
        <f t="shared" si="7"/>
        <v>199830</v>
      </c>
      <c r="U11" s="113">
        <f t="shared" si="11"/>
        <v>2109734</v>
      </c>
      <c r="W11" s="100">
        <v>2026</v>
      </c>
      <c r="X11" s="111">
        <f>M11*N30</f>
        <v>2724148</v>
      </c>
      <c r="Y11" s="111">
        <f>N11*N31</f>
        <v>37555</v>
      </c>
      <c r="Z11" s="111">
        <f>O11*N32</f>
        <v>293084</v>
      </c>
      <c r="AA11" s="113">
        <f t="shared" si="12"/>
        <v>3054787</v>
      </c>
      <c r="AC11" s="45">
        <f t="shared" si="8"/>
        <v>2026</v>
      </c>
      <c r="AD11" s="23"/>
      <c r="AE11" s="23"/>
      <c r="AF11" s="23"/>
      <c r="AG11" s="23"/>
      <c r="AH11" s="23">
        <f>R11/5</f>
        <v>375972</v>
      </c>
      <c r="AI11" s="23">
        <f>AH11</f>
        <v>375972</v>
      </c>
      <c r="AJ11" s="23">
        <f t="shared" si="9"/>
        <v>375972</v>
      </c>
      <c r="AK11" s="23">
        <f t="shared" si="9"/>
        <v>375972</v>
      </c>
      <c r="AL11" s="23">
        <f t="shared" si="9"/>
        <v>375972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Y11" s="45">
        <v>2026</v>
      </c>
      <c r="AZ11" s="23"/>
      <c r="BA11" s="23"/>
      <c r="BB11" s="23"/>
      <c r="BC11" s="23"/>
      <c r="BD11" s="23">
        <f>X11/5</f>
        <v>544829.6</v>
      </c>
      <c r="BE11" s="23">
        <f>BD11</f>
        <v>544829.6</v>
      </c>
      <c r="BF11" s="23">
        <f t="shared" si="10"/>
        <v>544829.6</v>
      </c>
      <c r="BG11" s="23">
        <f t="shared" si="10"/>
        <v>544829.6</v>
      </c>
      <c r="BH11" s="23">
        <f t="shared" si="10"/>
        <v>544829.6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2:70" x14ac:dyDescent="0.3">
      <c r="B12" s="48">
        <v>100000</v>
      </c>
      <c r="C12" s="162">
        <v>0.15</v>
      </c>
      <c r="D12" s="163"/>
      <c r="E12" s="163"/>
      <c r="F12" s="163"/>
      <c r="G12" s="163"/>
      <c r="H12" s="163"/>
      <c r="I12" s="164"/>
      <c r="J12" s="5"/>
      <c r="L12" s="85">
        <v>2027</v>
      </c>
      <c r="M12" s="86">
        <v>6722</v>
      </c>
      <c r="N12" s="86">
        <v>7723</v>
      </c>
      <c r="O12" s="101">
        <v>6849</v>
      </c>
      <c r="Q12" s="100">
        <v>2027</v>
      </c>
      <c r="R12" s="111">
        <f t="shared" si="5"/>
        <v>1915770</v>
      </c>
      <c r="S12" s="111">
        <f t="shared" si="6"/>
        <v>30892</v>
      </c>
      <c r="T12" s="111">
        <f t="shared" si="7"/>
        <v>205470</v>
      </c>
      <c r="U12" s="113">
        <f t="shared" si="11"/>
        <v>2152132</v>
      </c>
      <c r="W12" s="100">
        <v>2027</v>
      </c>
      <c r="X12" s="111">
        <f>M12*N30</f>
        <v>2776186</v>
      </c>
      <c r="Y12" s="111">
        <f>N12*N31</f>
        <v>38615</v>
      </c>
      <c r="Z12" s="111">
        <f>O12*N32</f>
        <v>301356</v>
      </c>
      <c r="AA12" s="113">
        <f t="shared" si="12"/>
        <v>3116157</v>
      </c>
      <c r="AC12" s="45">
        <f t="shared" si="8"/>
        <v>2027</v>
      </c>
      <c r="AD12" s="23"/>
      <c r="AE12" s="23"/>
      <c r="AF12" s="23"/>
      <c r="AG12" s="23"/>
      <c r="AH12" s="23"/>
      <c r="AI12" s="23">
        <f>R12/5</f>
        <v>383154</v>
      </c>
      <c r="AJ12" s="23">
        <f>AI12</f>
        <v>383154</v>
      </c>
      <c r="AK12" s="23">
        <f t="shared" si="9"/>
        <v>383154</v>
      </c>
      <c r="AL12" s="23">
        <f t="shared" si="9"/>
        <v>383154</v>
      </c>
      <c r="AM12" s="23">
        <f t="shared" si="9"/>
        <v>383154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Y12" s="45">
        <v>2027</v>
      </c>
      <c r="AZ12" s="23"/>
      <c r="BA12" s="23"/>
      <c r="BB12" s="23"/>
      <c r="BC12" s="23"/>
      <c r="BD12" s="23"/>
      <c r="BE12" s="23">
        <f>X12/5</f>
        <v>555237.19999999995</v>
      </c>
      <c r="BF12" s="23">
        <f>BE12</f>
        <v>555237.19999999995</v>
      </c>
      <c r="BG12" s="23">
        <f t="shared" si="10"/>
        <v>555237.19999999995</v>
      </c>
      <c r="BH12" s="23">
        <f t="shared" si="10"/>
        <v>555237.19999999995</v>
      </c>
      <c r="BI12" s="23">
        <f t="shared" si="10"/>
        <v>555237.19999999995</v>
      </c>
      <c r="BJ12" s="23"/>
      <c r="BK12" s="23"/>
      <c r="BL12" s="23"/>
      <c r="BM12" s="23"/>
      <c r="BN12" s="23"/>
      <c r="BO12" s="23"/>
      <c r="BP12" s="23"/>
      <c r="BQ12" s="23"/>
      <c r="BR12" s="23"/>
    </row>
    <row r="13" spans="2:70" x14ac:dyDescent="0.3">
      <c r="B13" t="s">
        <v>3</v>
      </c>
      <c r="L13" s="85">
        <v>2028</v>
      </c>
      <c r="M13" s="86">
        <v>6859</v>
      </c>
      <c r="N13" s="86">
        <v>7771</v>
      </c>
      <c r="O13" s="101">
        <v>6892</v>
      </c>
      <c r="Q13" s="100">
        <v>2028</v>
      </c>
      <c r="R13" s="111">
        <f t="shared" si="5"/>
        <v>1954815</v>
      </c>
      <c r="S13" s="111">
        <f t="shared" si="6"/>
        <v>31084</v>
      </c>
      <c r="T13" s="111">
        <f t="shared" si="7"/>
        <v>206760</v>
      </c>
      <c r="U13" s="113">
        <f t="shared" si="11"/>
        <v>2192659</v>
      </c>
      <c r="W13" s="100">
        <v>2028</v>
      </c>
      <c r="X13" s="111">
        <f>M13*N30</f>
        <v>2832767</v>
      </c>
      <c r="Y13" s="111">
        <f>N13*N31</f>
        <v>38855</v>
      </c>
      <c r="Z13" s="111">
        <f>O13*N32</f>
        <v>303248</v>
      </c>
      <c r="AA13" s="113">
        <f t="shared" si="12"/>
        <v>3174870</v>
      </c>
      <c r="AC13" s="45">
        <f t="shared" si="8"/>
        <v>2028</v>
      </c>
      <c r="AD13" s="23"/>
      <c r="AE13" s="23"/>
      <c r="AF13" s="23"/>
      <c r="AG13" s="23"/>
      <c r="AH13" s="23"/>
      <c r="AI13" s="23"/>
      <c r="AJ13" s="23">
        <f>R13/5</f>
        <v>390963</v>
      </c>
      <c r="AK13" s="23">
        <f>AJ13</f>
        <v>390963</v>
      </c>
      <c r="AL13" s="23">
        <f t="shared" si="9"/>
        <v>390963</v>
      </c>
      <c r="AM13" s="23">
        <f t="shared" si="9"/>
        <v>390963</v>
      </c>
      <c r="AN13" s="23">
        <f t="shared" si="9"/>
        <v>390963</v>
      </c>
      <c r="AO13" s="23"/>
      <c r="AP13" s="23"/>
      <c r="AQ13" s="23"/>
      <c r="AR13" s="23"/>
      <c r="AS13" s="23"/>
      <c r="AT13" s="23"/>
      <c r="AU13" s="23"/>
      <c r="AV13" s="23"/>
      <c r="AW13" s="23"/>
      <c r="AY13" s="45">
        <v>2028</v>
      </c>
      <c r="AZ13" s="23"/>
      <c r="BA13" s="23"/>
      <c r="BB13" s="23"/>
      <c r="BC13" s="23"/>
      <c r="BD13" s="23"/>
      <c r="BE13" s="23"/>
      <c r="BF13" s="23">
        <f>X13/5</f>
        <v>566553.4</v>
      </c>
      <c r="BG13" s="23">
        <f>BF13</f>
        <v>566553.4</v>
      </c>
      <c r="BH13" s="23">
        <f t="shared" si="10"/>
        <v>566553.4</v>
      </c>
      <c r="BI13" s="23">
        <f t="shared" si="10"/>
        <v>566553.4</v>
      </c>
      <c r="BJ13" s="23">
        <f t="shared" si="10"/>
        <v>566553.4</v>
      </c>
      <c r="BK13" s="23"/>
      <c r="BL13" s="23"/>
      <c r="BM13" s="23"/>
      <c r="BN13" s="23"/>
      <c r="BO13" s="23"/>
      <c r="BP13" s="23"/>
      <c r="BQ13" s="23"/>
      <c r="BR13" s="23"/>
    </row>
    <row r="14" spans="2:70" x14ac:dyDescent="0.3">
      <c r="L14" s="85">
        <v>2029</v>
      </c>
      <c r="M14" s="86">
        <v>7001</v>
      </c>
      <c r="N14" s="86">
        <v>7925</v>
      </c>
      <c r="O14" s="101">
        <v>7028</v>
      </c>
      <c r="Q14" s="100">
        <v>2029</v>
      </c>
      <c r="R14" s="111">
        <f t="shared" si="5"/>
        <v>1995285</v>
      </c>
      <c r="S14" s="111">
        <f t="shared" si="6"/>
        <v>31700</v>
      </c>
      <c r="T14" s="111">
        <f t="shared" si="7"/>
        <v>210840</v>
      </c>
      <c r="U14" s="113">
        <f t="shared" si="11"/>
        <v>2237825</v>
      </c>
      <c r="W14" s="100">
        <v>2029</v>
      </c>
      <c r="X14" s="111">
        <f>M14*N30</f>
        <v>2891413</v>
      </c>
      <c r="Y14" s="111">
        <f>N14*N31</f>
        <v>39625</v>
      </c>
      <c r="Z14" s="111">
        <f>O14*N32</f>
        <v>309232</v>
      </c>
      <c r="AA14" s="113">
        <f t="shared" si="12"/>
        <v>3240270</v>
      </c>
      <c r="AC14" s="45">
        <f t="shared" si="8"/>
        <v>2029</v>
      </c>
      <c r="AD14" s="23"/>
      <c r="AE14" s="23"/>
      <c r="AF14" s="23"/>
      <c r="AG14" s="23"/>
      <c r="AH14" s="23"/>
      <c r="AI14" s="23"/>
      <c r="AJ14" s="23"/>
      <c r="AK14" s="23">
        <f>R14/5</f>
        <v>399057</v>
      </c>
      <c r="AL14" s="23">
        <f>AK14</f>
        <v>399057</v>
      </c>
      <c r="AM14" s="23">
        <f t="shared" si="9"/>
        <v>399057</v>
      </c>
      <c r="AN14" s="23">
        <f t="shared" si="9"/>
        <v>399057</v>
      </c>
      <c r="AO14" s="23">
        <f t="shared" si="9"/>
        <v>399057</v>
      </c>
      <c r="AP14" s="23"/>
      <c r="AQ14" s="23"/>
      <c r="AR14" s="23"/>
      <c r="AS14" s="23"/>
      <c r="AT14" s="23"/>
      <c r="AU14" s="23"/>
      <c r="AV14" s="23"/>
      <c r="AW14" s="23"/>
      <c r="AY14" s="45">
        <v>2029</v>
      </c>
      <c r="AZ14" s="23"/>
      <c r="BA14" s="23"/>
      <c r="BB14" s="23"/>
      <c r="BC14" s="23"/>
      <c r="BD14" s="23"/>
      <c r="BE14" s="23"/>
      <c r="BF14" s="23"/>
      <c r="BG14" s="23">
        <f>X14/5</f>
        <v>578282.6</v>
      </c>
      <c r="BH14" s="23">
        <f>BG14</f>
        <v>578282.6</v>
      </c>
      <c r="BI14" s="23">
        <f t="shared" si="10"/>
        <v>578282.6</v>
      </c>
      <c r="BJ14" s="23">
        <f t="shared" si="10"/>
        <v>578282.6</v>
      </c>
      <c r="BK14" s="23">
        <f t="shared" si="10"/>
        <v>578282.6</v>
      </c>
      <c r="BL14" s="23"/>
      <c r="BM14" s="23"/>
      <c r="BN14" s="23"/>
      <c r="BO14" s="23"/>
      <c r="BP14" s="23"/>
      <c r="BQ14" s="23"/>
      <c r="BR14" s="23"/>
    </row>
    <row r="15" spans="2:70" x14ac:dyDescent="0.3">
      <c r="B15" s="1" t="s">
        <v>149</v>
      </c>
      <c r="G15" s="10"/>
      <c r="L15" s="85">
        <v>2030</v>
      </c>
      <c r="M15" s="86">
        <v>7162</v>
      </c>
      <c r="N15" s="86">
        <v>8048</v>
      </c>
      <c r="O15" s="101">
        <v>7137</v>
      </c>
      <c r="Q15" s="100">
        <v>2030</v>
      </c>
      <c r="R15" s="111">
        <f t="shared" si="5"/>
        <v>2041170</v>
      </c>
      <c r="S15" s="111">
        <f t="shared" si="6"/>
        <v>32192</v>
      </c>
      <c r="T15" s="111">
        <f t="shared" si="7"/>
        <v>214110</v>
      </c>
      <c r="U15" s="113">
        <f t="shared" si="11"/>
        <v>2287472</v>
      </c>
      <c r="W15" s="100">
        <v>2030</v>
      </c>
      <c r="X15" s="111">
        <f>M15*N30</f>
        <v>2957906</v>
      </c>
      <c r="Y15" s="111">
        <f>N15*N31</f>
        <v>40240</v>
      </c>
      <c r="Z15" s="111">
        <f>O15*N32</f>
        <v>314028</v>
      </c>
      <c r="AA15" s="113">
        <f t="shared" si="12"/>
        <v>3312174</v>
      </c>
      <c r="AC15" s="45">
        <f t="shared" si="8"/>
        <v>2030</v>
      </c>
      <c r="AD15" s="23"/>
      <c r="AE15" s="23"/>
      <c r="AF15" s="23"/>
      <c r="AG15" s="23"/>
      <c r="AH15" s="23"/>
      <c r="AI15" s="23"/>
      <c r="AJ15" s="23"/>
      <c r="AK15" s="23"/>
      <c r="AL15" s="23">
        <f>R15/5</f>
        <v>408234</v>
      </c>
      <c r="AM15" s="23">
        <f>AL15</f>
        <v>408234</v>
      </c>
      <c r="AN15" s="23">
        <f t="shared" si="9"/>
        <v>408234</v>
      </c>
      <c r="AO15" s="23">
        <f t="shared" si="9"/>
        <v>408234</v>
      </c>
      <c r="AP15" s="23">
        <f t="shared" si="9"/>
        <v>408234</v>
      </c>
      <c r="AQ15" s="23"/>
      <c r="AR15" s="23"/>
      <c r="AS15" s="23"/>
      <c r="AT15" s="23"/>
      <c r="AU15" s="23"/>
      <c r="AV15" s="23"/>
      <c r="AW15" s="23"/>
      <c r="AY15" s="45">
        <v>2030</v>
      </c>
      <c r="AZ15" s="23"/>
      <c r="BA15" s="23"/>
      <c r="BB15" s="23"/>
      <c r="BC15" s="23"/>
      <c r="BD15" s="23"/>
      <c r="BE15" s="23"/>
      <c r="BF15" s="23"/>
      <c r="BG15" s="23"/>
      <c r="BH15" s="23">
        <f>X15/5</f>
        <v>591581.19999999995</v>
      </c>
      <c r="BI15" s="23">
        <f>BH15</f>
        <v>591581.19999999995</v>
      </c>
      <c r="BJ15" s="23">
        <f t="shared" si="10"/>
        <v>591581.19999999995</v>
      </c>
      <c r="BK15" s="23">
        <f t="shared" si="10"/>
        <v>591581.19999999995</v>
      </c>
      <c r="BL15" s="23">
        <f t="shared" si="10"/>
        <v>591581.19999999995</v>
      </c>
      <c r="BM15" s="23"/>
      <c r="BN15" s="23"/>
      <c r="BO15" s="23"/>
      <c r="BP15" s="23"/>
      <c r="BQ15" s="23"/>
      <c r="BR15" s="23"/>
    </row>
    <row r="16" spans="2:70" x14ac:dyDescent="0.3">
      <c r="B16" s="2" t="s">
        <v>0</v>
      </c>
      <c r="C16" s="3"/>
      <c r="D16" s="3"/>
      <c r="E16" s="4" t="s">
        <v>1</v>
      </c>
      <c r="F16" s="3"/>
      <c r="H16" s="4" t="s">
        <v>2</v>
      </c>
      <c r="I16" s="9"/>
      <c r="J16" s="5"/>
      <c r="L16" s="106">
        <v>2031</v>
      </c>
      <c r="M16" s="86">
        <v>7296</v>
      </c>
      <c r="N16" s="86">
        <v>8171</v>
      </c>
      <c r="O16" s="101">
        <v>7246</v>
      </c>
      <c r="Q16" s="100">
        <v>2031</v>
      </c>
      <c r="R16" s="111">
        <f t="shared" si="5"/>
        <v>2079360</v>
      </c>
      <c r="S16" s="111">
        <f t="shared" si="6"/>
        <v>32684</v>
      </c>
      <c r="T16" s="111">
        <f t="shared" si="7"/>
        <v>217380</v>
      </c>
      <c r="U16" s="113">
        <f t="shared" si="11"/>
        <v>2329424</v>
      </c>
      <c r="W16" s="100">
        <v>2031</v>
      </c>
      <c r="X16" s="111">
        <f>M16*N30</f>
        <v>3013248</v>
      </c>
      <c r="Y16" s="111">
        <f>N16*N31</f>
        <v>40855</v>
      </c>
      <c r="Z16" s="111">
        <f>O16*N32</f>
        <v>318824</v>
      </c>
      <c r="AA16" s="113">
        <f t="shared" si="12"/>
        <v>3372927</v>
      </c>
      <c r="AC16" s="45">
        <f t="shared" si="8"/>
        <v>2031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f>R16/5</f>
        <v>415872</v>
      </c>
      <c r="AN16" s="23">
        <f>AM16</f>
        <v>415872</v>
      </c>
      <c r="AO16" s="23">
        <f t="shared" si="9"/>
        <v>415872</v>
      </c>
      <c r="AP16" s="23">
        <f t="shared" si="9"/>
        <v>415872</v>
      </c>
      <c r="AQ16" s="23">
        <f t="shared" si="9"/>
        <v>415872</v>
      </c>
      <c r="AR16" s="23"/>
      <c r="AS16" s="23"/>
      <c r="AT16" s="23"/>
      <c r="AU16" s="23"/>
      <c r="AV16" s="23"/>
      <c r="AW16" s="23"/>
      <c r="AY16" s="45">
        <v>2031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>
        <f>X16/5</f>
        <v>602649.59999999998</v>
      </c>
      <c r="BJ16" s="23">
        <f>BI16</f>
        <v>602649.59999999998</v>
      </c>
      <c r="BK16" s="23">
        <f t="shared" si="10"/>
        <v>602649.59999999998</v>
      </c>
      <c r="BL16" s="23">
        <f t="shared" si="10"/>
        <v>602649.59999999998</v>
      </c>
      <c r="BM16" s="23">
        <f t="shared" si="10"/>
        <v>602649.59999999998</v>
      </c>
      <c r="BN16" s="23"/>
      <c r="BO16" s="23"/>
      <c r="BP16" s="23"/>
      <c r="BQ16" s="23"/>
      <c r="BR16" s="23"/>
    </row>
    <row r="17" spans="2:71" x14ac:dyDescent="0.3">
      <c r="B17" s="156">
        <v>435000</v>
      </c>
      <c r="C17" s="157">
        <v>0.4</v>
      </c>
      <c r="D17" s="236"/>
      <c r="E17" s="158">
        <v>185000</v>
      </c>
      <c r="F17" s="159">
        <v>0.4</v>
      </c>
      <c r="G17" s="45"/>
      <c r="H17" s="158">
        <v>110000</v>
      </c>
      <c r="I17" s="160">
        <v>1</v>
      </c>
      <c r="J17" s="5"/>
      <c r="L17" s="106">
        <v>2032</v>
      </c>
      <c r="M17" s="86">
        <v>7495</v>
      </c>
      <c r="N17" s="86">
        <v>8400</v>
      </c>
      <c r="O17" s="101">
        <v>7449</v>
      </c>
      <c r="Q17" s="100">
        <v>2032</v>
      </c>
      <c r="R17" s="111">
        <f t="shared" si="5"/>
        <v>2136075</v>
      </c>
      <c r="S17" s="111">
        <f t="shared" si="6"/>
        <v>33600</v>
      </c>
      <c r="T17" s="111">
        <f t="shared" si="7"/>
        <v>223470</v>
      </c>
      <c r="U17" s="113">
        <f t="shared" si="11"/>
        <v>2393145</v>
      </c>
      <c r="W17" s="100">
        <v>2032</v>
      </c>
      <c r="X17" s="111">
        <f>M17*N30</f>
        <v>3095435</v>
      </c>
      <c r="Y17" s="111">
        <f>N17*N31</f>
        <v>42000</v>
      </c>
      <c r="Z17" s="111">
        <f>O17*N32</f>
        <v>327756</v>
      </c>
      <c r="AA17" s="113">
        <f t="shared" si="12"/>
        <v>3465191</v>
      </c>
      <c r="AC17" s="45">
        <f t="shared" si="8"/>
        <v>2032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f>R17/5</f>
        <v>427215</v>
      </c>
      <c r="AO17" s="23">
        <f>AN17</f>
        <v>427215</v>
      </c>
      <c r="AP17" s="23">
        <f t="shared" si="9"/>
        <v>427215</v>
      </c>
      <c r="AQ17" s="23">
        <f t="shared" si="9"/>
        <v>427215</v>
      </c>
      <c r="AR17" s="23">
        <f t="shared" si="9"/>
        <v>427215</v>
      </c>
      <c r="AS17" s="23"/>
      <c r="AT17" s="23"/>
      <c r="AU17" s="23"/>
      <c r="AV17" s="23"/>
      <c r="AW17" s="23"/>
      <c r="AY17" s="45">
        <v>2032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f>X17/5</f>
        <v>619087</v>
      </c>
      <c r="BK17" s="23">
        <f>BJ17</f>
        <v>619087</v>
      </c>
      <c r="BL17" s="23">
        <f t="shared" si="10"/>
        <v>619087</v>
      </c>
      <c r="BM17" s="23">
        <f t="shared" si="10"/>
        <v>619087</v>
      </c>
      <c r="BN17" s="23">
        <f t="shared" si="10"/>
        <v>619087</v>
      </c>
      <c r="BO17" s="23"/>
      <c r="BP17" s="23"/>
      <c r="BQ17" s="23"/>
      <c r="BR17" s="23"/>
    </row>
    <row r="18" spans="2:71" x14ac:dyDescent="0.3">
      <c r="B18" s="156">
        <v>350000</v>
      </c>
      <c r="C18" s="157">
        <v>0.6</v>
      </c>
      <c r="D18" s="236"/>
      <c r="E18" s="158">
        <v>100000</v>
      </c>
      <c r="F18" s="159">
        <v>0.6</v>
      </c>
      <c r="G18" s="45"/>
      <c r="H18" s="158">
        <v>100000</v>
      </c>
      <c r="I18" s="161">
        <v>0.6</v>
      </c>
      <c r="J18" s="5"/>
      <c r="L18" s="106">
        <v>2033</v>
      </c>
      <c r="M18" s="86">
        <v>7651</v>
      </c>
      <c r="N18" s="86">
        <v>8554</v>
      </c>
      <c r="O18" s="101">
        <v>7585</v>
      </c>
      <c r="Q18" s="100">
        <v>2033</v>
      </c>
      <c r="R18" s="111">
        <f t="shared" si="5"/>
        <v>2180535</v>
      </c>
      <c r="S18" s="111">
        <f t="shared" si="6"/>
        <v>34216</v>
      </c>
      <c r="T18" s="111">
        <f t="shared" si="7"/>
        <v>227550</v>
      </c>
      <c r="U18" s="113">
        <f t="shared" si="11"/>
        <v>2442301</v>
      </c>
      <c r="W18" s="100">
        <v>2033</v>
      </c>
      <c r="X18" s="111">
        <f>M18*N30</f>
        <v>3159863</v>
      </c>
      <c r="Y18" s="111">
        <f>N18*N31</f>
        <v>42770</v>
      </c>
      <c r="Z18" s="111">
        <f>O18*N32</f>
        <v>333740</v>
      </c>
      <c r="AA18" s="113">
        <f t="shared" si="12"/>
        <v>3536373</v>
      </c>
      <c r="AC18" s="45">
        <f t="shared" si="8"/>
        <v>2033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f>R18/5</f>
        <v>436107</v>
      </c>
      <c r="AP18" s="23">
        <f>AO18</f>
        <v>436107</v>
      </c>
      <c r="AQ18" s="23">
        <f t="shared" si="9"/>
        <v>436107</v>
      </c>
      <c r="AR18" s="23">
        <f t="shared" si="9"/>
        <v>436107</v>
      </c>
      <c r="AS18" s="23">
        <f t="shared" si="9"/>
        <v>436107</v>
      </c>
      <c r="AT18" s="23"/>
      <c r="AU18" s="23"/>
      <c r="AV18" s="23"/>
      <c r="AW18" s="23"/>
      <c r="AY18" s="45">
        <v>2033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>
        <f>X18/5</f>
        <v>631972.6</v>
      </c>
      <c r="BL18" s="23">
        <f>BK18</f>
        <v>631972.6</v>
      </c>
      <c r="BM18" s="23">
        <f t="shared" si="10"/>
        <v>631972.6</v>
      </c>
      <c r="BN18" s="23">
        <f t="shared" si="10"/>
        <v>631972.6</v>
      </c>
      <c r="BO18" s="23">
        <f t="shared" si="10"/>
        <v>631972.6</v>
      </c>
      <c r="BP18" s="23"/>
      <c r="BQ18" s="23"/>
      <c r="BR18" s="23"/>
    </row>
    <row r="19" spans="2:71" x14ac:dyDescent="0.3">
      <c r="B19" s="3" t="s">
        <v>3</v>
      </c>
      <c r="C19" s="3"/>
      <c r="D19" s="3"/>
      <c r="E19" s="3"/>
      <c r="F19" s="3"/>
      <c r="G19" s="3"/>
      <c r="H19" s="3"/>
      <c r="I19" s="3"/>
      <c r="J19" s="7"/>
      <c r="L19" s="106">
        <v>2034</v>
      </c>
      <c r="M19" s="86">
        <v>7895</v>
      </c>
      <c r="N19" s="86">
        <v>8826</v>
      </c>
      <c r="O19" s="101">
        <v>7827</v>
      </c>
      <c r="Q19" s="100">
        <v>2034</v>
      </c>
      <c r="R19" s="111">
        <f t="shared" si="5"/>
        <v>2250075</v>
      </c>
      <c r="S19" s="111">
        <f t="shared" si="6"/>
        <v>35304</v>
      </c>
      <c r="T19" s="111">
        <f t="shared" si="7"/>
        <v>234810</v>
      </c>
      <c r="U19" s="113">
        <f t="shared" si="11"/>
        <v>2520189</v>
      </c>
      <c r="W19" s="100">
        <v>2034</v>
      </c>
      <c r="X19" s="111">
        <f>M19*N30</f>
        <v>3260635</v>
      </c>
      <c r="Y19" s="111">
        <f>N19*N31</f>
        <v>44130</v>
      </c>
      <c r="Z19" s="111">
        <f>O19*N32</f>
        <v>344388</v>
      </c>
      <c r="AA19" s="113">
        <f t="shared" si="12"/>
        <v>3649153</v>
      </c>
      <c r="AC19" s="45">
        <f t="shared" si="8"/>
        <v>2034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f>R19/5</f>
        <v>450015</v>
      </c>
      <c r="AQ19" s="23">
        <f>AP19</f>
        <v>450015</v>
      </c>
      <c r="AR19" s="23">
        <f t="shared" si="9"/>
        <v>450015</v>
      </c>
      <c r="AS19" s="23">
        <f t="shared" si="9"/>
        <v>450015</v>
      </c>
      <c r="AT19" s="23">
        <f t="shared" si="9"/>
        <v>450015</v>
      </c>
      <c r="AU19" s="23"/>
      <c r="AV19" s="23"/>
      <c r="AW19" s="23"/>
      <c r="AY19" s="45">
        <v>2034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>
        <f>X19/5</f>
        <v>652127</v>
      </c>
      <c r="BM19" s="23">
        <f>BL19</f>
        <v>652127</v>
      </c>
      <c r="BN19" s="23">
        <f t="shared" si="10"/>
        <v>652127</v>
      </c>
      <c r="BO19" s="23">
        <f t="shared" si="10"/>
        <v>652127</v>
      </c>
      <c r="BP19" s="23">
        <f t="shared" si="10"/>
        <v>652127</v>
      </c>
      <c r="BQ19" s="23"/>
      <c r="BR19" s="23"/>
    </row>
    <row r="20" spans="2:71" x14ac:dyDescent="0.3">
      <c r="L20" s="106">
        <v>2035</v>
      </c>
      <c r="M20" s="86">
        <v>7997</v>
      </c>
      <c r="N20" s="86">
        <v>8986</v>
      </c>
      <c r="O20" s="101">
        <v>7969</v>
      </c>
      <c r="Q20" s="100">
        <v>2035</v>
      </c>
      <c r="R20" s="111">
        <f t="shared" si="5"/>
        <v>2279145</v>
      </c>
      <c r="S20" s="111">
        <f t="shared" si="6"/>
        <v>35944</v>
      </c>
      <c r="T20" s="111">
        <f t="shared" si="7"/>
        <v>239070</v>
      </c>
      <c r="U20" s="113">
        <f t="shared" si="11"/>
        <v>2554159</v>
      </c>
      <c r="W20" s="100">
        <v>2035</v>
      </c>
      <c r="X20" s="111">
        <f>M20*N30</f>
        <v>3302761</v>
      </c>
      <c r="Y20" s="111">
        <f>N20*N31</f>
        <v>44930</v>
      </c>
      <c r="Z20" s="111">
        <f>O20*N32</f>
        <v>350636</v>
      </c>
      <c r="AA20" s="113">
        <f t="shared" si="12"/>
        <v>3698327</v>
      </c>
      <c r="AC20" s="45">
        <f t="shared" si="8"/>
        <v>2035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f>R20/5</f>
        <v>455829</v>
      </c>
      <c r="AR20" s="23">
        <f>AQ20</f>
        <v>455829</v>
      </c>
      <c r="AS20" s="23">
        <f t="shared" si="9"/>
        <v>455829</v>
      </c>
      <c r="AT20" s="23">
        <f t="shared" si="9"/>
        <v>455829</v>
      </c>
      <c r="AU20" s="23">
        <f t="shared" si="9"/>
        <v>455829</v>
      </c>
      <c r="AV20" s="23"/>
      <c r="AW20" s="23"/>
      <c r="AY20" s="45">
        <v>2035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>
        <f>X20/5</f>
        <v>660552.19999999995</v>
      </c>
      <c r="BN20" s="23">
        <f>BM20</f>
        <v>660552.19999999995</v>
      </c>
      <c r="BO20" s="23">
        <f t="shared" si="10"/>
        <v>660552.19999999995</v>
      </c>
      <c r="BP20" s="23">
        <f t="shared" si="10"/>
        <v>660552.19999999995</v>
      </c>
      <c r="BQ20" s="23">
        <f t="shared" si="10"/>
        <v>660552.19999999995</v>
      </c>
      <c r="BR20" s="23"/>
    </row>
    <row r="21" spans="2:71" x14ac:dyDescent="0.3">
      <c r="L21" s="106">
        <v>2036</v>
      </c>
      <c r="M21" s="86">
        <v>8019</v>
      </c>
      <c r="N21" s="86">
        <v>9027</v>
      </c>
      <c r="O21" s="101">
        <v>8005</v>
      </c>
      <c r="Q21" s="100">
        <v>2036</v>
      </c>
      <c r="R21" s="111">
        <f t="shared" si="5"/>
        <v>2285415</v>
      </c>
      <c r="S21" s="111">
        <f t="shared" si="6"/>
        <v>36108</v>
      </c>
      <c r="T21" s="111">
        <f t="shared" si="7"/>
        <v>240150</v>
      </c>
      <c r="U21" s="113">
        <f t="shared" si="11"/>
        <v>2561673</v>
      </c>
      <c r="W21" s="100">
        <v>2036</v>
      </c>
      <c r="X21" s="111">
        <f>M21*N30</f>
        <v>3311847</v>
      </c>
      <c r="Y21" s="111">
        <f>N21*N31</f>
        <v>45135</v>
      </c>
      <c r="Z21" s="111">
        <f>O21*N32</f>
        <v>352220</v>
      </c>
      <c r="AA21" s="113">
        <f t="shared" si="12"/>
        <v>3709202</v>
      </c>
      <c r="AC21" s="45">
        <f t="shared" si="8"/>
        <v>2036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f>R21/5</f>
        <v>457083</v>
      </c>
      <c r="AS21" s="23">
        <f>AR21</f>
        <v>457083</v>
      </c>
      <c r="AT21" s="23">
        <f t="shared" si="9"/>
        <v>457083</v>
      </c>
      <c r="AU21" s="23">
        <f t="shared" si="9"/>
        <v>457083</v>
      </c>
      <c r="AV21" s="23">
        <f t="shared" ref="AV21:AV22" si="13">AU21</f>
        <v>457083</v>
      </c>
      <c r="AW21" s="23"/>
      <c r="AY21" s="45">
        <v>2036</v>
      </c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>
        <f>X21/5</f>
        <v>662369.4</v>
      </c>
      <c r="BO21" s="23">
        <f>BN21</f>
        <v>662369.4</v>
      </c>
      <c r="BP21" s="23">
        <f t="shared" si="10"/>
        <v>662369.4</v>
      </c>
      <c r="BQ21" s="23">
        <f t="shared" si="10"/>
        <v>662369.4</v>
      </c>
      <c r="BR21" s="23">
        <f t="shared" ref="BR21:BR22" si="14">BQ21</f>
        <v>662369.4</v>
      </c>
    </row>
    <row r="22" spans="2:71" x14ac:dyDescent="0.3">
      <c r="B22" s="12" t="s">
        <v>42</v>
      </c>
      <c r="L22" s="106">
        <v>2037</v>
      </c>
      <c r="M22" s="86">
        <v>8062</v>
      </c>
      <c r="N22" s="86">
        <v>9087</v>
      </c>
      <c r="O22" s="101">
        <v>8058</v>
      </c>
      <c r="Q22" s="100">
        <v>2037</v>
      </c>
      <c r="R22" s="111">
        <f t="shared" si="5"/>
        <v>2297670</v>
      </c>
      <c r="S22" s="111">
        <f t="shared" si="6"/>
        <v>36348</v>
      </c>
      <c r="T22" s="111">
        <f t="shared" si="7"/>
        <v>241740</v>
      </c>
      <c r="U22" s="113">
        <f t="shared" si="11"/>
        <v>2575758</v>
      </c>
      <c r="W22" s="100">
        <v>2037</v>
      </c>
      <c r="X22" s="111">
        <f>M22*N30</f>
        <v>3329606</v>
      </c>
      <c r="Y22" s="111">
        <f>N22*N31</f>
        <v>45435</v>
      </c>
      <c r="Z22" s="111">
        <f>O22*N32</f>
        <v>354552</v>
      </c>
      <c r="AA22" s="113">
        <f t="shared" si="12"/>
        <v>3729593</v>
      </c>
      <c r="AC22" s="45">
        <f t="shared" si="8"/>
        <v>2037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>
        <f>R22/5</f>
        <v>459534</v>
      </c>
      <c r="AT22" s="23">
        <f>AS22</f>
        <v>459534</v>
      </c>
      <c r="AU22" s="23">
        <f t="shared" si="9"/>
        <v>459534</v>
      </c>
      <c r="AV22" s="23">
        <f t="shared" si="13"/>
        <v>459534</v>
      </c>
      <c r="AW22" s="23"/>
      <c r="AY22" s="45">
        <v>2037</v>
      </c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f>X22/5</f>
        <v>665921.19999999995</v>
      </c>
      <c r="BP22" s="23">
        <f>BO22</f>
        <v>665921.19999999995</v>
      </c>
      <c r="BQ22" s="23">
        <f t="shared" si="10"/>
        <v>665921.19999999995</v>
      </c>
      <c r="BR22" s="23">
        <f t="shared" si="14"/>
        <v>665921.19999999995</v>
      </c>
    </row>
    <row r="23" spans="2:71" x14ac:dyDescent="0.3">
      <c r="B23" s="12"/>
      <c r="L23" s="106">
        <v>2038</v>
      </c>
      <c r="M23" s="86">
        <v>8122</v>
      </c>
      <c r="N23" s="86">
        <v>9131</v>
      </c>
      <c r="O23" s="101">
        <v>8097</v>
      </c>
      <c r="Q23" s="100">
        <v>2038</v>
      </c>
      <c r="R23" s="111">
        <f t="shared" si="5"/>
        <v>2314770</v>
      </c>
      <c r="S23" s="111">
        <f t="shared" si="6"/>
        <v>36524</v>
      </c>
      <c r="T23" s="111">
        <f t="shared" si="7"/>
        <v>242910</v>
      </c>
      <c r="U23" s="113">
        <f t="shared" si="11"/>
        <v>2594204</v>
      </c>
      <c r="W23" s="100">
        <v>2038</v>
      </c>
      <c r="X23" s="111">
        <f>M23*N30</f>
        <v>3354386</v>
      </c>
      <c r="Y23" s="111">
        <f>N23*N31</f>
        <v>45655</v>
      </c>
      <c r="Z23" s="111">
        <f>O23*N32</f>
        <v>356268</v>
      </c>
      <c r="AA23" s="113">
        <f t="shared" si="12"/>
        <v>3756309</v>
      </c>
      <c r="AC23" s="45">
        <f t="shared" si="8"/>
        <v>2038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>
        <f>R23/5</f>
        <v>462954</v>
      </c>
      <c r="AU23" s="23">
        <f>AT23</f>
        <v>462954</v>
      </c>
      <c r="AV23" s="23">
        <f>AU23</f>
        <v>462954</v>
      </c>
      <c r="AW23" s="23"/>
      <c r="AY23" s="45">
        <v>2038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>
        <f>X23/5</f>
        <v>670877.19999999995</v>
      </c>
      <c r="BQ23" s="23">
        <f>BP23</f>
        <v>670877.19999999995</v>
      </c>
      <c r="BR23" s="23">
        <f>BQ23</f>
        <v>670877.19999999995</v>
      </c>
    </row>
    <row r="24" spans="2:71" x14ac:dyDescent="0.3">
      <c r="B24" t="s">
        <v>40</v>
      </c>
      <c r="F24" t="s">
        <v>55</v>
      </c>
      <c r="L24" s="106">
        <v>2039</v>
      </c>
      <c r="M24" s="86">
        <v>8184</v>
      </c>
      <c r="N24" s="86">
        <v>9197</v>
      </c>
      <c r="O24" s="101">
        <v>8156</v>
      </c>
      <c r="Q24" s="100">
        <v>2039</v>
      </c>
      <c r="R24" s="111">
        <f t="shared" si="5"/>
        <v>2332440</v>
      </c>
      <c r="S24" s="111">
        <f t="shared" si="6"/>
        <v>36788</v>
      </c>
      <c r="T24" s="111">
        <f t="shared" si="7"/>
        <v>244680</v>
      </c>
      <c r="U24" s="113">
        <f t="shared" si="11"/>
        <v>2613908</v>
      </c>
      <c r="W24" s="100">
        <v>2039</v>
      </c>
      <c r="X24" s="111">
        <f>M24*N30</f>
        <v>3379992</v>
      </c>
      <c r="Y24" s="111">
        <f>N24*N31</f>
        <v>45985</v>
      </c>
      <c r="Z24" s="111">
        <f>O24*N32</f>
        <v>358864</v>
      </c>
      <c r="AA24" s="113">
        <f t="shared" si="12"/>
        <v>3784841</v>
      </c>
      <c r="AC24" s="45">
        <f t="shared" si="8"/>
        <v>2039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>
        <f>R24/5</f>
        <v>466488</v>
      </c>
      <c r="AV24" s="23">
        <f>AU24</f>
        <v>466488</v>
      </c>
      <c r="AW24" s="23"/>
      <c r="AY24" s="45">
        <v>2039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>
        <f>X24/5</f>
        <v>675998.4</v>
      </c>
      <c r="BR24" s="23">
        <f>BQ24</f>
        <v>675998.4</v>
      </c>
    </row>
    <row r="25" spans="2:71" ht="15.75" customHeight="1" thickBot="1" x14ac:dyDescent="0.35">
      <c r="B25" s="13" t="s">
        <v>28</v>
      </c>
      <c r="C25" s="13" t="s">
        <v>26</v>
      </c>
      <c r="D25" s="13" t="s">
        <v>27</v>
      </c>
      <c r="F25" s="13" t="s">
        <v>28</v>
      </c>
      <c r="G25" s="13" t="s">
        <v>26</v>
      </c>
      <c r="H25" s="13" t="s">
        <v>27</v>
      </c>
      <c r="L25" s="107">
        <v>2040</v>
      </c>
      <c r="M25" s="89">
        <v>8275</v>
      </c>
      <c r="N25" s="89">
        <v>9241</v>
      </c>
      <c r="O25" s="99">
        <v>8195</v>
      </c>
      <c r="Q25" s="80">
        <v>2040</v>
      </c>
      <c r="R25" s="112">
        <f t="shared" si="5"/>
        <v>2358375</v>
      </c>
      <c r="S25" s="112">
        <f t="shared" si="6"/>
        <v>36964</v>
      </c>
      <c r="T25" s="112">
        <f t="shared" si="7"/>
        <v>245850</v>
      </c>
      <c r="U25" s="114">
        <f t="shared" si="11"/>
        <v>2641189</v>
      </c>
      <c r="W25" s="80">
        <v>2040</v>
      </c>
      <c r="X25" s="112">
        <f>M25*N30</f>
        <v>3417575</v>
      </c>
      <c r="Y25" s="112">
        <f>N25*N31</f>
        <v>46205</v>
      </c>
      <c r="Z25" s="112">
        <f>O25*N32</f>
        <v>360580</v>
      </c>
      <c r="AA25" s="114">
        <f t="shared" si="12"/>
        <v>3824360</v>
      </c>
      <c r="AC25" s="45">
        <v>2040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f>R25/5</f>
        <v>471675</v>
      </c>
      <c r="AW25" s="23"/>
      <c r="AY25" s="45">
        <v>2040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>
        <f>X25/5</f>
        <v>683515</v>
      </c>
    </row>
    <row r="26" spans="2:71" ht="15" thickTop="1" x14ac:dyDescent="0.3">
      <c r="B26" s="19" t="s">
        <v>12</v>
      </c>
      <c r="C26" s="20">
        <v>9.7411435156372732E-3</v>
      </c>
      <c r="D26" s="22">
        <v>353000</v>
      </c>
      <c r="F26" s="236" t="s">
        <v>29</v>
      </c>
      <c r="G26" s="155">
        <v>2.7852404906817105E-2</v>
      </c>
      <c r="H26" s="46">
        <v>168000</v>
      </c>
      <c r="AC26" s="45" t="s">
        <v>44</v>
      </c>
      <c r="AD26" s="23">
        <f t="shared" ref="AD26:AU26" si="15">SUM(AD7:AD25)</f>
        <v>344850</v>
      </c>
      <c r="AE26" s="23">
        <f t="shared" si="15"/>
        <v>725952</v>
      </c>
      <c r="AF26" s="23">
        <f t="shared" si="15"/>
        <v>1080321</v>
      </c>
      <c r="AG26" s="23">
        <f t="shared" si="15"/>
        <v>1442784</v>
      </c>
      <c r="AH26" s="23">
        <f t="shared" si="15"/>
        <v>1818756</v>
      </c>
      <c r="AI26" s="23">
        <f t="shared" si="15"/>
        <v>1857060</v>
      </c>
      <c r="AJ26" s="23">
        <f t="shared" si="15"/>
        <v>1866921</v>
      </c>
      <c r="AK26" s="23">
        <f t="shared" si="15"/>
        <v>1911609</v>
      </c>
      <c r="AL26" s="23">
        <f t="shared" si="15"/>
        <v>1957380</v>
      </c>
      <c r="AM26" s="23">
        <f t="shared" si="15"/>
        <v>1997280</v>
      </c>
      <c r="AN26" s="23">
        <f t="shared" si="15"/>
        <v>2041341</v>
      </c>
      <c r="AO26" s="23">
        <f t="shared" si="15"/>
        <v>2086485</v>
      </c>
      <c r="AP26" s="23">
        <f t="shared" si="15"/>
        <v>2137443</v>
      </c>
      <c r="AQ26" s="23">
        <f t="shared" si="15"/>
        <v>2185038</v>
      </c>
      <c r="AR26" s="23">
        <f t="shared" si="15"/>
        <v>2226249</v>
      </c>
      <c r="AS26" s="23">
        <f t="shared" si="15"/>
        <v>2258568</v>
      </c>
      <c r="AT26" s="23">
        <f t="shared" si="15"/>
        <v>2285415</v>
      </c>
      <c r="AU26" s="23">
        <f t="shared" si="15"/>
        <v>2301888</v>
      </c>
      <c r="AV26" s="23">
        <f>SUM(AV7:AV25)</f>
        <v>2317734</v>
      </c>
      <c r="AW26" s="23">
        <f>SUM(AD26:AV26)</f>
        <v>34843074</v>
      </c>
      <c r="AY26" s="45" t="s">
        <v>44</v>
      </c>
      <c r="AZ26" s="23">
        <f>SUM(AZ7:AZ25)</f>
        <v>499730</v>
      </c>
      <c r="BA26" s="23">
        <f t="shared" ref="BA26:BR26" si="16">SUM(BA7:BA25)</f>
        <v>1051993.6000000001</v>
      </c>
      <c r="BB26" s="23">
        <f t="shared" si="16"/>
        <v>1565517.8</v>
      </c>
      <c r="BC26" s="23">
        <f t="shared" si="16"/>
        <v>2090771.2000000002</v>
      </c>
      <c r="BD26" s="23">
        <f t="shared" si="16"/>
        <v>2635600.8000000003</v>
      </c>
      <c r="BE26" s="23">
        <f t="shared" si="16"/>
        <v>2691108</v>
      </c>
      <c r="BF26" s="23">
        <f t="shared" si="16"/>
        <v>2705397.8000000003</v>
      </c>
      <c r="BG26" s="23">
        <f t="shared" si="16"/>
        <v>2770156.2</v>
      </c>
      <c r="BH26" s="23">
        <f t="shared" si="16"/>
        <v>2836484</v>
      </c>
      <c r="BI26" s="23">
        <f t="shared" si="16"/>
        <v>2894304.0000000005</v>
      </c>
      <c r="BJ26" s="23">
        <f t="shared" si="16"/>
        <v>2958153.8</v>
      </c>
      <c r="BK26" s="23">
        <f t="shared" si="16"/>
        <v>3023573</v>
      </c>
      <c r="BL26" s="23">
        <f t="shared" si="16"/>
        <v>3097417.4</v>
      </c>
      <c r="BM26" s="23">
        <f t="shared" si="16"/>
        <v>3166388.4000000004</v>
      </c>
      <c r="BN26" s="23">
        <f t="shared" si="16"/>
        <v>3226108.1999999997</v>
      </c>
      <c r="BO26" s="23">
        <f t="shared" si="16"/>
        <v>3272942.4000000004</v>
      </c>
      <c r="BP26" s="23">
        <f t="shared" si="16"/>
        <v>3311847</v>
      </c>
      <c r="BQ26" s="23">
        <f t="shared" si="16"/>
        <v>3335718.4</v>
      </c>
      <c r="BR26" s="23">
        <f t="shared" si="16"/>
        <v>3358681.2</v>
      </c>
      <c r="BS26" s="23">
        <f>SUM(AZ26:BR26)</f>
        <v>50491893.200000003</v>
      </c>
    </row>
    <row r="27" spans="2:71" ht="15" thickBot="1" x14ac:dyDescent="0.35">
      <c r="B27" s="19" t="s">
        <v>13</v>
      </c>
      <c r="C27" s="20">
        <v>1.8466622778459283E-4</v>
      </c>
      <c r="D27" s="22">
        <v>299000</v>
      </c>
      <c r="F27" s="236" t="s">
        <v>30</v>
      </c>
      <c r="G27" s="155">
        <v>3.5973024661109999E-2</v>
      </c>
      <c r="H27" s="46">
        <v>89000</v>
      </c>
      <c r="L27" s="130" t="s">
        <v>151</v>
      </c>
      <c r="M27" s="129">
        <v>0</v>
      </c>
      <c r="N27" s="129">
        <v>0.45</v>
      </c>
      <c r="R27" s="238"/>
      <c r="S27" s="238"/>
      <c r="T27" s="238"/>
      <c r="U27" s="243"/>
      <c r="AA27" s="243"/>
    </row>
    <row r="28" spans="2:71" x14ac:dyDescent="0.3">
      <c r="B28" s="21" t="s">
        <v>14</v>
      </c>
      <c r="C28" s="20">
        <v>0.22538872840514332</v>
      </c>
      <c r="D28" s="22">
        <v>585000</v>
      </c>
      <c r="F28" s="236" t="s">
        <v>31</v>
      </c>
      <c r="G28" s="155">
        <v>2.1416890580961748E-4</v>
      </c>
      <c r="H28" s="46">
        <v>149000</v>
      </c>
      <c r="L28" s="256"/>
      <c r="M28" s="257" t="s">
        <v>146</v>
      </c>
      <c r="N28" s="257" t="s">
        <v>147</v>
      </c>
      <c r="O28" s="240"/>
      <c r="AA28" s="243"/>
      <c r="AC28" s="242" t="s">
        <v>7</v>
      </c>
      <c r="AY28" s="242" t="s">
        <v>7</v>
      </c>
    </row>
    <row r="29" spans="2:71" ht="15" thickBot="1" x14ac:dyDescent="0.35">
      <c r="B29" s="21" t="s">
        <v>15</v>
      </c>
      <c r="C29" s="20">
        <v>1.5568921872995202E-2</v>
      </c>
      <c r="D29" s="22">
        <v>585000</v>
      </c>
      <c r="F29" s="236" t="s">
        <v>32</v>
      </c>
      <c r="G29" s="155">
        <v>1.1025432311432411E-2</v>
      </c>
      <c r="H29" s="46">
        <v>153000</v>
      </c>
      <c r="L29" s="104" t="s">
        <v>134</v>
      </c>
      <c r="M29" s="255" t="s">
        <v>145</v>
      </c>
      <c r="N29" s="104" t="s">
        <v>145</v>
      </c>
      <c r="O29" s="241"/>
      <c r="AA29" s="243"/>
      <c r="AC29" s="45" t="s">
        <v>82</v>
      </c>
      <c r="AD29">
        <v>2022</v>
      </c>
      <c r="AE29">
        <f>AD29+1</f>
        <v>2023</v>
      </c>
      <c r="AF29">
        <f t="shared" ref="AF29:AL29" si="17">AE29+1</f>
        <v>2024</v>
      </c>
      <c r="AG29">
        <f t="shared" si="17"/>
        <v>2025</v>
      </c>
      <c r="AH29">
        <f t="shared" si="17"/>
        <v>2026</v>
      </c>
      <c r="AI29">
        <f t="shared" si="17"/>
        <v>2027</v>
      </c>
      <c r="AJ29">
        <f t="shared" si="17"/>
        <v>2028</v>
      </c>
      <c r="AK29">
        <f t="shared" si="17"/>
        <v>2029</v>
      </c>
      <c r="AL29">
        <f t="shared" si="17"/>
        <v>2030</v>
      </c>
      <c r="AM29">
        <f>AL29+1</f>
        <v>2031</v>
      </c>
      <c r="AN29">
        <f t="shared" ref="AN29:AP29" si="18">AM29+1</f>
        <v>2032</v>
      </c>
      <c r="AO29">
        <f t="shared" si="18"/>
        <v>2033</v>
      </c>
      <c r="AP29">
        <f t="shared" si="18"/>
        <v>2034</v>
      </c>
      <c r="AQ29">
        <f>AP29+1</f>
        <v>2035</v>
      </c>
      <c r="AR29">
        <f t="shared" ref="AR29:AT29" si="19">AQ29+1</f>
        <v>2036</v>
      </c>
      <c r="AS29">
        <f t="shared" si="19"/>
        <v>2037</v>
      </c>
      <c r="AT29">
        <f t="shared" si="19"/>
        <v>2038</v>
      </c>
      <c r="AU29">
        <f>AT29+1</f>
        <v>2039</v>
      </c>
      <c r="AV29">
        <f t="shared" ref="AV29" si="20">AU29+1</f>
        <v>2040</v>
      </c>
      <c r="AY29" s="45" t="s">
        <v>82</v>
      </c>
      <c r="AZ29">
        <v>2022</v>
      </c>
      <c r="BA29">
        <f>AZ29+1</f>
        <v>2023</v>
      </c>
      <c r="BB29">
        <f t="shared" ref="BB29:BH29" si="21">BA29+1</f>
        <v>2024</v>
      </c>
      <c r="BC29">
        <f t="shared" si="21"/>
        <v>2025</v>
      </c>
      <c r="BD29">
        <f t="shared" si="21"/>
        <v>2026</v>
      </c>
      <c r="BE29">
        <f t="shared" si="21"/>
        <v>2027</v>
      </c>
      <c r="BF29">
        <f t="shared" si="21"/>
        <v>2028</v>
      </c>
      <c r="BG29">
        <f t="shared" si="21"/>
        <v>2029</v>
      </c>
      <c r="BH29">
        <f t="shared" si="21"/>
        <v>2030</v>
      </c>
      <c r="BI29">
        <f>BH29+1</f>
        <v>2031</v>
      </c>
      <c r="BJ29">
        <f t="shared" ref="BJ29:BL29" si="22">BI29+1</f>
        <v>2032</v>
      </c>
      <c r="BK29">
        <f t="shared" si="22"/>
        <v>2033</v>
      </c>
      <c r="BL29">
        <f t="shared" si="22"/>
        <v>2034</v>
      </c>
      <c r="BM29">
        <f>BL29+1</f>
        <v>2035</v>
      </c>
      <c r="BN29">
        <f t="shared" ref="BN29:BP29" si="23">BM29+1</f>
        <v>2036</v>
      </c>
      <c r="BO29">
        <f t="shared" si="23"/>
        <v>2037</v>
      </c>
      <c r="BP29">
        <f t="shared" si="23"/>
        <v>2038</v>
      </c>
      <c r="BQ29">
        <f>BP29+1</f>
        <v>2039</v>
      </c>
      <c r="BR29">
        <f t="shared" ref="BR29" si="24">BQ29+1</f>
        <v>2040</v>
      </c>
    </row>
    <row r="30" spans="2:71" ht="15.75" customHeight="1" thickBot="1" x14ac:dyDescent="0.35">
      <c r="B30" s="21" t="s">
        <v>16</v>
      </c>
      <c r="C30" s="20">
        <v>6.3583939794013217E-3</v>
      </c>
      <c r="D30" s="22">
        <v>489000</v>
      </c>
      <c r="F30" s="236" t="s">
        <v>33</v>
      </c>
      <c r="G30" s="155">
        <v>5.3544783056668514E-3</v>
      </c>
      <c r="H30" s="46">
        <v>153000</v>
      </c>
      <c r="L30" s="104" t="s">
        <v>6</v>
      </c>
      <c r="M30" s="258">
        <v>285</v>
      </c>
      <c r="N30" s="259">
        <v>413</v>
      </c>
      <c r="O30" s="241"/>
      <c r="AA30" s="243"/>
      <c r="AC30" s="45">
        <f t="shared" ref="AC30:AC43" si="25">AC7</f>
        <v>2022</v>
      </c>
      <c r="AD30" s="23">
        <f>S7/5</f>
        <v>5441.6</v>
      </c>
      <c r="AE30" s="23">
        <f>AD30</f>
        <v>5441.6</v>
      </c>
      <c r="AF30" s="23">
        <f t="shared" ref="AF30:AU45" si="26">AE30</f>
        <v>5441.6</v>
      </c>
      <c r="AG30" s="23">
        <f t="shared" si="26"/>
        <v>5441.6</v>
      </c>
      <c r="AH30" s="23">
        <f t="shared" si="26"/>
        <v>5441.6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Y30" s="45">
        <f t="shared" ref="AY30:AY42" si="27">AY7</f>
        <v>2022</v>
      </c>
      <c r="AZ30" s="23">
        <f>Y7/5</f>
        <v>6802</v>
      </c>
      <c r="BA30" s="23">
        <f>AZ30</f>
        <v>6802</v>
      </c>
      <c r="BB30" s="23">
        <f t="shared" ref="BB30:BQ45" si="28">BA30</f>
        <v>6802</v>
      </c>
      <c r="BC30" s="23">
        <f t="shared" si="28"/>
        <v>6802</v>
      </c>
      <c r="BD30" s="23">
        <f t="shared" si="28"/>
        <v>6802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2:71" ht="15" thickBot="1" x14ac:dyDescent="0.35">
      <c r="B31" s="19" t="s">
        <v>17</v>
      </c>
      <c r="C31" s="20">
        <v>2.3262548609787069E-2</v>
      </c>
      <c r="D31" s="22">
        <v>489000</v>
      </c>
      <c r="F31" s="236" t="s">
        <v>34</v>
      </c>
      <c r="G31" s="155">
        <v>2.7740567093839159E-2</v>
      </c>
      <c r="H31" s="46">
        <v>153000</v>
      </c>
      <c r="L31" s="104" t="s">
        <v>7</v>
      </c>
      <c r="M31" s="258">
        <v>4</v>
      </c>
      <c r="N31" s="259">
        <v>5</v>
      </c>
      <c r="O31" s="241"/>
      <c r="AA31" s="243"/>
      <c r="AC31" s="45">
        <f t="shared" si="25"/>
        <v>2023</v>
      </c>
      <c r="AD31" s="23"/>
      <c r="AE31" s="23">
        <f>S8/5</f>
        <v>5533.6</v>
      </c>
      <c r="AF31" s="23">
        <f>AE31</f>
        <v>5533.6</v>
      </c>
      <c r="AG31" s="23">
        <f t="shared" si="26"/>
        <v>5533.6</v>
      </c>
      <c r="AH31" s="23">
        <f t="shared" si="26"/>
        <v>5533.6</v>
      </c>
      <c r="AI31" s="23">
        <f t="shared" si="26"/>
        <v>5533.6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Y31" s="45">
        <f t="shared" si="27"/>
        <v>2023</v>
      </c>
      <c r="AZ31" s="23"/>
      <c r="BA31" s="23">
        <f>Y8/5</f>
        <v>6917</v>
      </c>
      <c r="BB31" s="23">
        <f>BA31</f>
        <v>6917</v>
      </c>
      <c r="BC31" s="23">
        <f t="shared" si="28"/>
        <v>6917</v>
      </c>
      <c r="BD31" s="23">
        <f t="shared" si="28"/>
        <v>6917</v>
      </c>
      <c r="BE31" s="23">
        <f t="shared" si="28"/>
        <v>6917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2:71" ht="15" thickBot="1" x14ac:dyDescent="0.35">
      <c r="B32" s="19" t="s">
        <v>18</v>
      </c>
      <c r="C32" s="20">
        <v>5.542564965938674E-2</v>
      </c>
      <c r="D32" s="22">
        <v>489000</v>
      </c>
      <c r="F32" s="236" t="s">
        <v>35</v>
      </c>
      <c r="G32" s="155">
        <v>0.12540824304939535</v>
      </c>
      <c r="H32" s="46">
        <v>153000</v>
      </c>
      <c r="L32" s="104" t="s">
        <v>8</v>
      </c>
      <c r="M32" s="258">
        <v>30</v>
      </c>
      <c r="N32" s="259">
        <v>44</v>
      </c>
      <c r="AA32" s="243"/>
      <c r="AC32" s="45">
        <f t="shared" si="25"/>
        <v>2024</v>
      </c>
      <c r="AD32" s="23"/>
      <c r="AE32" s="23"/>
      <c r="AF32" s="23">
        <f>S9/5</f>
        <v>5725.6</v>
      </c>
      <c r="AG32" s="23">
        <f>AF32</f>
        <v>5725.6</v>
      </c>
      <c r="AH32" s="23">
        <f t="shared" si="26"/>
        <v>5725.6</v>
      </c>
      <c r="AI32" s="23">
        <f t="shared" si="26"/>
        <v>5725.6</v>
      </c>
      <c r="AJ32" s="23">
        <f t="shared" si="26"/>
        <v>5725.6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Y32" s="45">
        <f t="shared" si="27"/>
        <v>2024</v>
      </c>
      <c r="AZ32" s="23"/>
      <c r="BA32" s="23"/>
      <c r="BB32" s="23">
        <f>Y9/5</f>
        <v>7157</v>
      </c>
      <c r="BC32" s="23">
        <f>BB32</f>
        <v>7157</v>
      </c>
      <c r="BD32" s="23">
        <f t="shared" si="28"/>
        <v>7157</v>
      </c>
      <c r="BE32" s="23">
        <f t="shared" si="28"/>
        <v>7157</v>
      </c>
      <c r="BF32" s="23">
        <f t="shared" si="28"/>
        <v>7157</v>
      </c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2:70" x14ac:dyDescent="0.3">
      <c r="B33" s="19" t="s">
        <v>19</v>
      </c>
      <c r="C33" s="20">
        <v>7.252466313402571E-2</v>
      </c>
      <c r="D33" s="22">
        <v>50000</v>
      </c>
      <c r="F33" s="236" t="s">
        <v>36</v>
      </c>
      <c r="G33" s="155">
        <v>0.14721995479026345</v>
      </c>
      <c r="H33" s="46">
        <v>153000</v>
      </c>
      <c r="L33" s="118"/>
      <c r="M33" s="6"/>
      <c r="N33" s="7"/>
      <c r="O33" s="6"/>
      <c r="P33" s="7"/>
      <c r="AA33" s="243"/>
      <c r="AC33" s="45">
        <f t="shared" si="25"/>
        <v>2025</v>
      </c>
      <c r="AD33" s="23"/>
      <c r="AE33" s="23"/>
      <c r="AF33" s="23"/>
      <c r="AG33" s="23">
        <f>S10/5</f>
        <v>5979.2</v>
      </c>
      <c r="AH33" s="23">
        <f>AG33</f>
        <v>5979.2</v>
      </c>
      <c r="AI33" s="23">
        <f t="shared" si="26"/>
        <v>5979.2</v>
      </c>
      <c r="AJ33" s="23">
        <f t="shared" si="26"/>
        <v>5979.2</v>
      </c>
      <c r="AK33" s="23">
        <f t="shared" si="26"/>
        <v>5979.2</v>
      </c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Y33" s="45">
        <f t="shared" si="27"/>
        <v>2025</v>
      </c>
      <c r="AZ33" s="23"/>
      <c r="BA33" s="23"/>
      <c r="BB33" s="23"/>
      <c r="BC33" s="23">
        <f>Y10/5</f>
        <v>7474</v>
      </c>
      <c r="BD33" s="23">
        <f>BC33</f>
        <v>7474</v>
      </c>
      <c r="BE33" s="23">
        <f t="shared" si="28"/>
        <v>7474</v>
      </c>
      <c r="BF33" s="23">
        <f t="shared" si="28"/>
        <v>7474</v>
      </c>
      <c r="BG33" s="23">
        <f t="shared" si="28"/>
        <v>7474</v>
      </c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</row>
    <row r="34" spans="2:70" x14ac:dyDescent="0.3">
      <c r="B34" s="19" t="s">
        <v>20</v>
      </c>
      <c r="C34" s="20">
        <v>0.10783548397540821</v>
      </c>
      <c r="D34" s="22">
        <v>212000</v>
      </c>
      <c r="F34" s="236" t="s">
        <v>37</v>
      </c>
      <c r="G34" s="155">
        <v>0.53683588699305529</v>
      </c>
      <c r="H34" s="46">
        <v>153000</v>
      </c>
      <c r="L34" s="237"/>
      <c r="M34" s="237"/>
      <c r="N34" s="237"/>
      <c r="O34" s="237"/>
      <c r="P34" s="237"/>
      <c r="AA34" s="243"/>
      <c r="AC34" s="45">
        <f t="shared" si="25"/>
        <v>2026</v>
      </c>
      <c r="AD34" s="23"/>
      <c r="AE34" s="23"/>
      <c r="AF34" s="23"/>
      <c r="AG34" s="23"/>
      <c r="AH34" s="23">
        <f>S11/5</f>
        <v>6008.8</v>
      </c>
      <c r="AI34" s="23">
        <f>AH34</f>
        <v>6008.8</v>
      </c>
      <c r="AJ34" s="23">
        <f t="shared" si="26"/>
        <v>6008.8</v>
      </c>
      <c r="AK34" s="23">
        <f t="shared" si="26"/>
        <v>6008.8</v>
      </c>
      <c r="AL34" s="23">
        <f t="shared" si="26"/>
        <v>6008.8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Y34" s="45">
        <f t="shared" si="27"/>
        <v>2026</v>
      </c>
      <c r="AZ34" s="23"/>
      <c r="BA34" s="23"/>
      <c r="BB34" s="23"/>
      <c r="BC34" s="23"/>
      <c r="BD34" s="23">
        <f>Y11/5</f>
        <v>7511</v>
      </c>
      <c r="BE34" s="23">
        <f>BD34</f>
        <v>7511</v>
      </c>
      <c r="BF34" s="23">
        <f t="shared" si="28"/>
        <v>7511</v>
      </c>
      <c r="BG34" s="23">
        <f t="shared" si="28"/>
        <v>7511</v>
      </c>
      <c r="BH34" s="23">
        <f t="shared" si="28"/>
        <v>7511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2:70" x14ac:dyDescent="0.3">
      <c r="B35" s="19" t="s">
        <v>21</v>
      </c>
      <c r="C35" s="20">
        <v>6.9808031062298465E-2</v>
      </c>
      <c r="D35" s="22">
        <v>212000</v>
      </c>
      <c r="F35" s="236" t="s">
        <v>38</v>
      </c>
      <c r="G35" s="155">
        <v>6.7213846610611833E-2</v>
      </c>
      <c r="H35" s="46">
        <v>44000</v>
      </c>
      <c r="L35" s="237"/>
      <c r="M35" s="235"/>
      <c r="N35" s="235"/>
      <c r="O35" s="236"/>
      <c r="P35" s="236"/>
      <c r="R35" t="s">
        <v>93</v>
      </c>
      <c r="W35" t="s">
        <v>94</v>
      </c>
      <c r="AC35" s="45">
        <f t="shared" si="25"/>
        <v>2027</v>
      </c>
      <c r="AD35" s="23"/>
      <c r="AE35" s="23"/>
      <c r="AF35" s="23"/>
      <c r="AG35" s="23"/>
      <c r="AH35" s="23"/>
      <c r="AI35" s="23">
        <f>S12/5</f>
        <v>6178.4</v>
      </c>
      <c r="AJ35" s="23">
        <f>AI35</f>
        <v>6178.4</v>
      </c>
      <c r="AK35" s="23">
        <f t="shared" si="26"/>
        <v>6178.4</v>
      </c>
      <c r="AL35" s="23">
        <f t="shared" si="26"/>
        <v>6178.4</v>
      </c>
      <c r="AM35" s="23">
        <f t="shared" si="26"/>
        <v>6178.4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45">
        <f t="shared" si="27"/>
        <v>2027</v>
      </c>
      <c r="AZ35" s="23"/>
      <c r="BA35" s="23"/>
      <c r="BB35" s="23"/>
      <c r="BC35" s="23"/>
      <c r="BD35" s="23"/>
      <c r="BE35" s="23">
        <f>Y12/5</f>
        <v>7723</v>
      </c>
      <c r="BF35" s="23">
        <f>BE35</f>
        <v>7723</v>
      </c>
      <c r="BG35" s="23">
        <f t="shared" si="28"/>
        <v>7723</v>
      </c>
      <c r="BH35" s="23">
        <f t="shared" si="28"/>
        <v>7723</v>
      </c>
      <c r="BI35" s="23">
        <f t="shared" si="28"/>
        <v>7723</v>
      </c>
      <c r="BJ35" s="23"/>
      <c r="BK35" s="23"/>
      <c r="BL35" s="23"/>
      <c r="BM35" s="23"/>
      <c r="BN35" s="23"/>
      <c r="BO35" s="23"/>
      <c r="BP35" s="23"/>
      <c r="BQ35" s="23"/>
      <c r="BR35" s="23"/>
    </row>
    <row r="36" spans="2:70" ht="15" thickBot="1" x14ac:dyDescent="0.35">
      <c r="B36" s="19" t="s">
        <v>22</v>
      </c>
      <c r="C36" s="20">
        <v>4.9638641767903328E-2</v>
      </c>
      <c r="D36" s="22">
        <v>100000</v>
      </c>
      <c r="F36" s="236" t="s">
        <v>39</v>
      </c>
      <c r="G36" s="155">
        <v>1.516199237199907E-2</v>
      </c>
      <c r="H36" s="46">
        <v>41000</v>
      </c>
      <c r="L36" s="237"/>
      <c r="M36" s="235"/>
      <c r="N36" s="235"/>
      <c r="O36" s="236"/>
      <c r="P36" s="236"/>
      <c r="R36" t="s">
        <v>87</v>
      </c>
      <c r="W36" t="s">
        <v>89</v>
      </c>
      <c r="AC36" s="45">
        <f t="shared" si="25"/>
        <v>2028</v>
      </c>
      <c r="AD36" s="23"/>
      <c r="AE36" s="23"/>
      <c r="AF36" s="23"/>
      <c r="AG36" s="23"/>
      <c r="AH36" s="23"/>
      <c r="AI36" s="23"/>
      <c r="AJ36" s="23">
        <f>S13/5</f>
        <v>6216.8</v>
      </c>
      <c r="AK36" s="23">
        <f>AJ36</f>
        <v>6216.8</v>
      </c>
      <c r="AL36" s="23">
        <f t="shared" si="26"/>
        <v>6216.8</v>
      </c>
      <c r="AM36" s="23">
        <f t="shared" si="26"/>
        <v>6216.8</v>
      </c>
      <c r="AN36" s="23">
        <f t="shared" si="26"/>
        <v>6216.8</v>
      </c>
      <c r="AO36" s="23"/>
      <c r="AP36" s="23"/>
      <c r="AQ36" s="23"/>
      <c r="AR36" s="23"/>
      <c r="AS36" s="23"/>
      <c r="AT36" s="23"/>
      <c r="AU36" s="23"/>
      <c r="AV36" s="23"/>
      <c r="AW36" s="23"/>
      <c r="AY36" s="45">
        <f t="shared" si="27"/>
        <v>2028</v>
      </c>
      <c r="AZ36" s="23"/>
      <c r="BA36" s="23"/>
      <c r="BB36" s="23"/>
      <c r="BC36" s="23"/>
      <c r="BD36" s="23"/>
      <c r="BE36" s="23"/>
      <c r="BF36" s="23">
        <f>Y13/5</f>
        <v>7771</v>
      </c>
      <c r="BG36" s="23">
        <f>BF36</f>
        <v>7771</v>
      </c>
      <c r="BH36" s="23">
        <f t="shared" si="28"/>
        <v>7771</v>
      </c>
      <c r="BI36" s="23">
        <f t="shared" si="28"/>
        <v>7771</v>
      </c>
      <c r="BJ36" s="23">
        <f t="shared" si="28"/>
        <v>7771</v>
      </c>
      <c r="BK36" s="23"/>
      <c r="BL36" s="23"/>
      <c r="BM36" s="23"/>
      <c r="BN36" s="23"/>
      <c r="BO36" s="23"/>
      <c r="BP36" s="23"/>
      <c r="BQ36" s="23"/>
      <c r="BR36" s="23"/>
    </row>
    <row r="37" spans="2:70" ht="15" thickTop="1" x14ac:dyDescent="0.3">
      <c r="B37" s="19" t="s">
        <v>23</v>
      </c>
      <c r="C37" s="20">
        <v>0.30005623926027986</v>
      </c>
      <c r="D37" s="22">
        <v>489000</v>
      </c>
      <c r="L37" s="237"/>
      <c r="M37" s="253"/>
      <c r="N37" s="253"/>
      <c r="O37" s="254"/>
      <c r="P37" s="254"/>
      <c r="R37" s="82" t="s">
        <v>86</v>
      </c>
      <c r="S37" s="83" t="s">
        <v>6</v>
      </c>
      <c r="T37" s="83" t="s">
        <v>7</v>
      </c>
      <c r="U37" s="83" t="s">
        <v>8</v>
      </c>
      <c r="V37" s="84" t="s">
        <v>44</v>
      </c>
      <c r="W37" s="82" t="s">
        <v>86</v>
      </c>
      <c r="X37" s="83" t="s">
        <v>6</v>
      </c>
      <c r="Y37" s="83" t="s">
        <v>7</v>
      </c>
      <c r="Z37" s="83" t="s">
        <v>8</v>
      </c>
      <c r="AA37" s="84" t="s">
        <v>44</v>
      </c>
      <c r="AC37" s="45">
        <f t="shared" si="25"/>
        <v>2029</v>
      </c>
      <c r="AD37" s="23"/>
      <c r="AE37" s="23"/>
      <c r="AF37" s="23"/>
      <c r="AG37" s="23"/>
      <c r="AH37" s="23"/>
      <c r="AI37" s="23"/>
      <c r="AJ37" s="23"/>
      <c r="AK37" s="23">
        <f>S14/5</f>
        <v>6340</v>
      </c>
      <c r="AL37" s="23">
        <f>AK37</f>
        <v>6340</v>
      </c>
      <c r="AM37" s="23">
        <f t="shared" si="26"/>
        <v>6340</v>
      </c>
      <c r="AN37" s="23">
        <f t="shared" si="26"/>
        <v>6340</v>
      </c>
      <c r="AO37" s="23">
        <f t="shared" si="26"/>
        <v>6340</v>
      </c>
      <c r="AP37" s="23"/>
      <c r="AQ37" s="23"/>
      <c r="AR37" s="23"/>
      <c r="AS37" s="23"/>
      <c r="AT37" s="23"/>
      <c r="AU37" s="23"/>
      <c r="AV37" s="23"/>
      <c r="AW37" s="23"/>
      <c r="AY37" s="45">
        <f t="shared" si="27"/>
        <v>2029</v>
      </c>
      <c r="AZ37" s="23"/>
      <c r="BA37" s="23"/>
      <c r="BB37" s="23"/>
      <c r="BC37" s="23"/>
      <c r="BD37" s="23"/>
      <c r="BE37" s="23"/>
      <c r="BF37" s="23"/>
      <c r="BG37" s="23">
        <f>Y14/5</f>
        <v>7925</v>
      </c>
      <c r="BH37" s="23">
        <f>BG37</f>
        <v>7925</v>
      </c>
      <c r="BI37" s="23">
        <f t="shared" si="28"/>
        <v>7925</v>
      </c>
      <c r="BJ37" s="23">
        <f t="shared" si="28"/>
        <v>7925</v>
      </c>
      <c r="BK37" s="23">
        <f t="shared" si="28"/>
        <v>7925</v>
      </c>
      <c r="BL37" s="23"/>
      <c r="BM37" s="23"/>
      <c r="BN37" s="23"/>
      <c r="BO37" s="23"/>
      <c r="BP37" s="23"/>
      <c r="BQ37" s="23"/>
      <c r="BR37" s="23"/>
    </row>
    <row r="38" spans="2:70" x14ac:dyDescent="0.3">
      <c r="B38" s="19" t="s">
        <v>24</v>
      </c>
      <c r="C38" s="20">
        <v>5.9538070621641681E-2</v>
      </c>
      <c r="D38" s="22">
        <v>489000</v>
      </c>
      <c r="F38" t="s">
        <v>144</v>
      </c>
      <c r="L38" s="7"/>
      <c r="M38" s="7"/>
      <c r="N38" s="7"/>
      <c r="O38" s="7"/>
      <c r="P38" s="7"/>
      <c r="R38" s="100">
        <v>2022</v>
      </c>
      <c r="S38" s="111">
        <f>AD26</f>
        <v>344850</v>
      </c>
      <c r="T38" s="111">
        <f>AD49</f>
        <v>5441.6</v>
      </c>
      <c r="U38" s="111">
        <f>AD72</f>
        <v>36192</v>
      </c>
      <c r="V38" s="113">
        <f>SUM(S38:U38)</f>
        <v>386483.6</v>
      </c>
      <c r="W38" s="100">
        <v>2022</v>
      </c>
      <c r="X38" s="111">
        <f>AZ26</f>
        <v>499730</v>
      </c>
      <c r="Y38" s="111">
        <f>AZ49</f>
        <v>6802</v>
      </c>
      <c r="Z38" s="111">
        <f>AZ72</f>
        <v>53081.599999999999</v>
      </c>
      <c r="AA38" s="113">
        <f>SUM(X38:Z38)</f>
        <v>559613.6</v>
      </c>
      <c r="AC38" s="45">
        <f t="shared" si="25"/>
        <v>2030</v>
      </c>
      <c r="AD38" s="23"/>
      <c r="AE38" s="23"/>
      <c r="AF38" s="23"/>
      <c r="AG38" s="23"/>
      <c r="AH38" s="23"/>
      <c r="AI38" s="23"/>
      <c r="AJ38" s="23"/>
      <c r="AK38" s="23"/>
      <c r="AL38" s="23">
        <f>S15/5</f>
        <v>6438.4</v>
      </c>
      <c r="AM38" s="23">
        <f>AL38</f>
        <v>6438.4</v>
      </c>
      <c r="AN38" s="23">
        <f t="shared" si="26"/>
        <v>6438.4</v>
      </c>
      <c r="AO38" s="23">
        <f t="shared" si="26"/>
        <v>6438.4</v>
      </c>
      <c r="AP38" s="23">
        <f t="shared" si="26"/>
        <v>6438.4</v>
      </c>
      <c r="AQ38" s="23"/>
      <c r="AR38" s="23"/>
      <c r="AS38" s="23"/>
      <c r="AT38" s="23"/>
      <c r="AU38" s="23"/>
      <c r="AV38" s="23"/>
      <c r="AW38" s="23"/>
      <c r="AY38" s="45">
        <f t="shared" si="27"/>
        <v>2030</v>
      </c>
      <c r="AZ38" s="23"/>
      <c r="BA38" s="23"/>
      <c r="BB38" s="23"/>
      <c r="BC38" s="23"/>
      <c r="BD38" s="23"/>
      <c r="BE38" s="23"/>
      <c r="BF38" s="23"/>
      <c r="BG38" s="23"/>
      <c r="BH38" s="23">
        <f>Y15/5</f>
        <v>8048</v>
      </c>
      <c r="BI38" s="23">
        <f>BH38</f>
        <v>8048</v>
      </c>
      <c r="BJ38" s="23">
        <f t="shared" si="28"/>
        <v>8048</v>
      </c>
      <c r="BK38" s="23">
        <f t="shared" si="28"/>
        <v>8048</v>
      </c>
      <c r="BL38" s="23">
        <f t="shared" si="28"/>
        <v>8048</v>
      </c>
      <c r="BM38" s="23"/>
      <c r="BN38" s="23"/>
      <c r="BO38" s="23"/>
      <c r="BP38" s="23"/>
      <c r="BQ38" s="23"/>
      <c r="BR38" s="23"/>
    </row>
    <row r="39" spans="2:70" ht="15" thickBot="1" x14ac:dyDescent="0.35">
      <c r="B39" s="19" t="s">
        <v>25</v>
      </c>
      <c r="C39" s="20">
        <v>4.6688179083072224E-3</v>
      </c>
      <c r="D39" s="22">
        <v>47000</v>
      </c>
      <c r="F39" s="239" t="s">
        <v>143</v>
      </c>
      <c r="L39" t="s">
        <v>139</v>
      </c>
      <c r="R39" s="100">
        <v>2023</v>
      </c>
      <c r="S39" s="111">
        <f>AE26</f>
        <v>725952</v>
      </c>
      <c r="T39" s="111">
        <f>AE49</f>
        <v>10975.2</v>
      </c>
      <c r="U39" s="111">
        <f>AE72</f>
        <v>72996</v>
      </c>
      <c r="V39" s="113">
        <f t="shared" ref="V39:V53" si="29">SUM(S39:U39)</f>
        <v>809923.2</v>
      </c>
      <c r="W39" s="100">
        <v>2023</v>
      </c>
      <c r="X39" s="111">
        <f>BA26</f>
        <v>1051993.6000000001</v>
      </c>
      <c r="Y39" s="111">
        <f>BA49</f>
        <v>13719</v>
      </c>
      <c r="Z39" s="111">
        <f>BA72</f>
        <v>107060.79999999999</v>
      </c>
      <c r="AA39" s="113">
        <f t="shared" ref="AA39:AA56" si="30">SUM(X39:Z39)</f>
        <v>1172773.4000000001</v>
      </c>
      <c r="AC39" s="45">
        <f t="shared" si="25"/>
        <v>2031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f>S16/5</f>
        <v>6536.8</v>
      </c>
      <c r="AN39" s="23">
        <f>AM39</f>
        <v>6536.8</v>
      </c>
      <c r="AO39" s="23">
        <f t="shared" si="26"/>
        <v>6536.8</v>
      </c>
      <c r="AP39" s="23">
        <f t="shared" si="26"/>
        <v>6536.8</v>
      </c>
      <c r="AQ39" s="23">
        <f t="shared" si="26"/>
        <v>6536.8</v>
      </c>
      <c r="AR39" s="23"/>
      <c r="AS39" s="23"/>
      <c r="AT39" s="23"/>
      <c r="AU39" s="23"/>
      <c r="AV39" s="23"/>
      <c r="AW39" s="23"/>
      <c r="AY39" s="45">
        <f t="shared" si="27"/>
        <v>2031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>
        <f>Y16/5</f>
        <v>8171</v>
      </c>
      <c r="BJ39" s="23">
        <f>BI39</f>
        <v>8171</v>
      </c>
      <c r="BK39" s="23">
        <f t="shared" si="28"/>
        <v>8171</v>
      </c>
      <c r="BL39" s="23">
        <f t="shared" si="28"/>
        <v>8171</v>
      </c>
      <c r="BM39" s="23">
        <f t="shared" si="28"/>
        <v>8171</v>
      </c>
      <c r="BN39" s="23"/>
      <c r="BO39" s="23"/>
      <c r="BP39" s="23"/>
      <c r="BQ39" s="23"/>
      <c r="BR39" s="23"/>
    </row>
    <row r="40" spans="2:70" ht="15" thickTop="1" x14ac:dyDescent="0.3">
      <c r="L40" s="70"/>
      <c r="M40" s="247" t="s">
        <v>135</v>
      </c>
      <c r="N40" s="97"/>
      <c r="O40" s="97"/>
      <c r="P40" s="97"/>
      <c r="Q40" s="98"/>
      <c r="R40" s="100">
        <v>2024</v>
      </c>
      <c r="S40" s="111">
        <f>AF26</f>
        <v>1080321</v>
      </c>
      <c r="T40" s="111">
        <f>AF49</f>
        <v>16700.800000000003</v>
      </c>
      <c r="U40" s="111">
        <f>AF72</f>
        <v>111078</v>
      </c>
      <c r="V40" s="113">
        <f t="shared" si="29"/>
        <v>1208099.8</v>
      </c>
      <c r="W40" s="100">
        <v>2024</v>
      </c>
      <c r="X40" s="111">
        <f>BB26</f>
        <v>1565517.8</v>
      </c>
      <c r="Y40" s="111">
        <f>BB49</f>
        <v>20876</v>
      </c>
      <c r="Z40" s="111">
        <f>BB72</f>
        <v>162914.4</v>
      </c>
      <c r="AA40" s="113">
        <f t="shared" si="30"/>
        <v>1749308.2</v>
      </c>
      <c r="AC40" s="45">
        <f t="shared" si="25"/>
        <v>2032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>
        <f>S17/5</f>
        <v>6720</v>
      </c>
      <c r="AO40" s="23">
        <f>AN40</f>
        <v>6720</v>
      </c>
      <c r="AP40" s="23">
        <f t="shared" si="26"/>
        <v>6720</v>
      </c>
      <c r="AQ40" s="23">
        <f t="shared" si="26"/>
        <v>6720</v>
      </c>
      <c r="AR40" s="23">
        <f t="shared" si="26"/>
        <v>6720</v>
      </c>
      <c r="AS40" s="23"/>
      <c r="AT40" s="23"/>
      <c r="AU40" s="23"/>
      <c r="AV40" s="23"/>
      <c r="AW40" s="23"/>
      <c r="AY40" s="45">
        <f t="shared" si="27"/>
        <v>2032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>
        <f>Y17/5</f>
        <v>8400</v>
      </c>
      <c r="BK40" s="23">
        <f>BJ40</f>
        <v>8400</v>
      </c>
      <c r="BL40" s="23">
        <f t="shared" si="28"/>
        <v>8400</v>
      </c>
      <c r="BM40" s="23">
        <f t="shared" si="28"/>
        <v>8400</v>
      </c>
      <c r="BN40" s="23">
        <f t="shared" si="28"/>
        <v>8400</v>
      </c>
      <c r="BO40" s="23"/>
      <c r="BP40" s="23"/>
      <c r="BQ40" s="23"/>
      <c r="BR40" s="23"/>
    </row>
    <row r="41" spans="2:70" x14ac:dyDescent="0.3">
      <c r="B41" s="1" t="s">
        <v>41</v>
      </c>
      <c r="L41" s="245" t="s">
        <v>82</v>
      </c>
      <c r="M41" s="126" t="s">
        <v>136</v>
      </c>
      <c r="N41" s="126" t="s">
        <v>6</v>
      </c>
      <c r="O41" s="126" t="s">
        <v>7</v>
      </c>
      <c r="P41" s="126" t="s">
        <v>8</v>
      </c>
      <c r="Q41" s="246" t="s">
        <v>44</v>
      </c>
      <c r="R41" s="100">
        <v>2025</v>
      </c>
      <c r="S41" s="111">
        <f>AG26</f>
        <v>1442784</v>
      </c>
      <c r="T41" s="111">
        <f>AG49</f>
        <v>22680.000000000004</v>
      </c>
      <c r="U41" s="111">
        <f>AG72</f>
        <v>150846</v>
      </c>
      <c r="V41" s="113">
        <f t="shared" si="29"/>
        <v>1616310</v>
      </c>
      <c r="W41" s="100">
        <v>2025</v>
      </c>
      <c r="X41" s="111">
        <f>BC26</f>
        <v>2090771.2000000002</v>
      </c>
      <c r="Y41" s="111">
        <f>BC49</f>
        <v>28350</v>
      </c>
      <c r="Z41" s="111">
        <f>BC72</f>
        <v>221240.8</v>
      </c>
      <c r="AA41" s="113">
        <f t="shared" si="30"/>
        <v>2340362</v>
      </c>
      <c r="AC41" s="45">
        <f t="shared" si="25"/>
        <v>2033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>
        <f>S18/5</f>
        <v>6843.2</v>
      </c>
      <c r="AP41" s="23">
        <f>AO41</f>
        <v>6843.2</v>
      </c>
      <c r="AQ41" s="23">
        <f t="shared" si="26"/>
        <v>6843.2</v>
      </c>
      <c r="AR41" s="23">
        <f t="shared" si="26"/>
        <v>6843.2</v>
      </c>
      <c r="AS41" s="23">
        <f t="shared" si="26"/>
        <v>6843.2</v>
      </c>
      <c r="AT41" s="23"/>
      <c r="AU41" s="23"/>
      <c r="AV41" s="23"/>
      <c r="AW41" s="23"/>
      <c r="AY41" s="45">
        <f t="shared" si="27"/>
        <v>2033</v>
      </c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>
        <f>Y18/5</f>
        <v>8554</v>
      </c>
      <c r="BL41" s="23">
        <f>BK41</f>
        <v>8554</v>
      </c>
      <c r="BM41" s="23">
        <f t="shared" si="28"/>
        <v>8554</v>
      </c>
      <c r="BN41" s="23">
        <f t="shared" si="28"/>
        <v>8554</v>
      </c>
      <c r="BO41" s="23">
        <f t="shared" si="28"/>
        <v>8554</v>
      </c>
      <c r="BP41" s="23"/>
      <c r="BQ41" s="23"/>
      <c r="BR41" s="23"/>
    </row>
    <row r="42" spans="2:70" x14ac:dyDescent="0.3">
      <c r="L42" s="100">
        <v>2022</v>
      </c>
      <c r="M42" s="236">
        <v>2026</v>
      </c>
      <c r="N42" s="111">
        <f>M7*H145</f>
        <v>1452738.7272188929</v>
      </c>
      <c r="O42" s="111">
        <f>N7*H146</f>
        <v>20474.019999999997</v>
      </c>
      <c r="P42" s="111">
        <f>O7*H147</f>
        <v>152850.88</v>
      </c>
      <c r="Q42" s="113">
        <f t="shared" ref="Q42:Q48" si="31">SUM(N42:P42)</f>
        <v>1626063.6272188928</v>
      </c>
      <c r="R42" s="100">
        <v>2026</v>
      </c>
      <c r="S42" s="111">
        <f>AH26</f>
        <v>1818756</v>
      </c>
      <c r="T42" s="111">
        <f>AH49</f>
        <v>28688.800000000003</v>
      </c>
      <c r="U42" s="111">
        <f>AH72</f>
        <v>190812</v>
      </c>
      <c r="V42" s="113">
        <f t="shared" si="29"/>
        <v>2038256.8</v>
      </c>
      <c r="W42" s="100">
        <v>2026</v>
      </c>
      <c r="X42" s="111">
        <f>BD26</f>
        <v>2635600.8000000003</v>
      </c>
      <c r="Y42" s="111">
        <f>BD49</f>
        <v>35861</v>
      </c>
      <c r="Z42" s="111">
        <f>BD72</f>
        <v>279857.59999999998</v>
      </c>
      <c r="AA42" s="113">
        <f t="shared" si="30"/>
        <v>2951319.4000000004</v>
      </c>
      <c r="AC42" s="45">
        <f t="shared" si="25"/>
        <v>2034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>
        <f>S19/5</f>
        <v>7060.8</v>
      </c>
      <c r="AQ42" s="23">
        <f>AP42</f>
        <v>7060.8</v>
      </c>
      <c r="AR42" s="23">
        <f t="shared" si="26"/>
        <v>7060.8</v>
      </c>
      <c r="AS42" s="23">
        <f t="shared" si="26"/>
        <v>7060.8</v>
      </c>
      <c r="AT42" s="23">
        <f t="shared" si="26"/>
        <v>7060.8</v>
      </c>
      <c r="AU42" s="23"/>
      <c r="AV42" s="23"/>
      <c r="AW42" s="23"/>
      <c r="AY42" s="45">
        <f t="shared" si="27"/>
        <v>2034</v>
      </c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>
        <f>Y19/5</f>
        <v>8826</v>
      </c>
      <c r="BM42" s="23">
        <f>BL42</f>
        <v>8826</v>
      </c>
      <c r="BN42" s="23">
        <f t="shared" si="28"/>
        <v>8826</v>
      </c>
      <c r="BO42" s="23">
        <f t="shared" si="28"/>
        <v>8826</v>
      </c>
      <c r="BP42" s="23">
        <f t="shared" si="28"/>
        <v>8826</v>
      </c>
      <c r="BQ42" s="23"/>
      <c r="BR42" s="23"/>
    </row>
    <row r="43" spans="2:70" x14ac:dyDescent="0.3">
      <c r="B43" s="251" t="s">
        <v>45</v>
      </c>
      <c r="C43" s="24" t="s">
        <v>26</v>
      </c>
      <c r="D43" s="24" t="s">
        <v>11</v>
      </c>
      <c r="E43" s="24" t="s">
        <v>43</v>
      </c>
      <c r="F43" s="24" t="s">
        <v>48</v>
      </c>
      <c r="G43" s="168" t="s">
        <v>150</v>
      </c>
      <c r="H43" s="13" t="s">
        <v>50</v>
      </c>
      <c r="L43" s="100">
        <v>2023</v>
      </c>
      <c r="M43" s="236">
        <v>2027</v>
      </c>
      <c r="N43" s="111">
        <f>M8*H145</f>
        <v>1605456.385154631</v>
      </c>
      <c r="O43" s="111">
        <f>N8*H146</f>
        <v>20820.169999999998</v>
      </c>
      <c r="P43" s="111">
        <f>O8*H147</f>
        <v>155435.56</v>
      </c>
      <c r="Q43" s="113">
        <f t="shared" si="31"/>
        <v>1781712.115154631</v>
      </c>
      <c r="R43" s="100">
        <v>2027</v>
      </c>
      <c r="S43" s="111">
        <f>AI26</f>
        <v>1857060</v>
      </c>
      <c r="T43" s="111">
        <f>AI49</f>
        <v>29425.599999999999</v>
      </c>
      <c r="U43" s="111">
        <f>AI72</f>
        <v>195714</v>
      </c>
      <c r="V43" s="113">
        <f t="shared" si="29"/>
        <v>2082199.6</v>
      </c>
      <c r="W43" s="100">
        <v>2027</v>
      </c>
      <c r="X43" s="111">
        <f>BE26</f>
        <v>2691108</v>
      </c>
      <c r="Y43" s="111">
        <f>BE49</f>
        <v>36782</v>
      </c>
      <c r="Z43" s="111">
        <f>BE72</f>
        <v>287047.2</v>
      </c>
      <c r="AA43" s="113">
        <f t="shared" si="30"/>
        <v>3014937.2</v>
      </c>
      <c r="AC43" s="45">
        <f t="shared" si="25"/>
        <v>2035</v>
      </c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>
        <f>S20/5</f>
        <v>7188.8</v>
      </c>
      <c r="AR43" s="23">
        <f>AQ43</f>
        <v>7188.8</v>
      </c>
      <c r="AS43" s="23">
        <f t="shared" si="26"/>
        <v>7188.8</v>
      </c>
      <c r="AT43" s="23">
        <f t="shared" si="26"/>
        <v>7188.8</v>
      </c>
      <c r="AU43" s="23">
        <f t="shared" si="26"/>
        <v>7188.8</v>
      </c>
      <c r="AV43" s="23"/>
      <c r="AW43" s="23"/>
      <c r="AY43" s="45">
        <v>2035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>
        <f>Y20/5</f>
        <v>8986</v>
      </c>
      <c r="BN43" s="23">
        <f>BM43</f>
        <v>8986</v>
      </c>
      <c r="BO43" s="23">
        <f t="shared" si="28"/>
        <v>8986</v>
      </c>
      <c r="BP43" s="23">
        <f t="shared" si="28"/>
        <v>8986</v>
      </c>
      <c r="BQ43" s="23">
        <f t="shared" si="28"/>
        <v>8986</v>
      </c>
      <c r="BR43" s="23"/>
    </row>
    <row r="44" spans="2:70" x14ac:dyDescent="0.3">
      <c r="B44" s="25" t="s">
        <v>19</v>
      </c>
      <c r="C44" s="16">
        <f>C33</f>
        <v>7.252466313402571E-2</v>
      </c>
      <c r="D44" s="26">
        <v>50000</v>
      </c>
      <c r="E44" s="27">
        <v>100000</v>
      </c>
      <c r="F44" s="28">
        <v>50000</v>
      </c>
      <c r="G44" s="28">
        <v>50000</v>
      </c>
      <c r="H44" s="46">
        <f>G44-F44</f>
        <v>0</v>
      </c>
      <c r="L44" s="100">
        <v>2024</v>
      </c>
      <c r="M44" s="236">
        <v>2028</v>
      </c>
      <c r="N44" s="111">
        <f>M9*H145</f>
        <v>1492839.1185322078</v>
      </c>
      <c r="O44" s="111">
        <f>N9*H146</f>
        <v>21542.57</v>
      </c>
      <c r="P44" s="111">
        <f>O9*H147</f>
        <v>160832.98000000001</v>
      </c>
      <c r="Q44" s="113">
        <f t="shared" si="31"/>
        <v>1675214.6685322078</v>
      </c>
      <c r="R44" s="100">
        <v>2028</v>
      </c>
      <c r="S44" s="111">
        <f>AJ26</f>
        <v>1866921</v>
      </c>
      <c r="T44" s="111">
        <f>AJ49</f>
        <v>30108.799999999999</v>
      </c>
      <c r="U44" s="111">
        <f>AJ72</f>
        <v>200262</v>
      </c>
      <c r="V44" s="113">
        <f t="shared" si="29"/>
        <v>2097291.7999999998</v>
      </c>
      <c r="W44" s="100">
        <v>2028</v>
      </c>
      <c r="X44" s="111">
        <f>BF26</f>
        <v>2705397.8000000003</v>
      </c>
      <c r="Y44" s="111">
        <f>BF49</f>
        <v>37636</v>
      </c>
      <c r="Z44" s="111">
        <f>BF72</f>
        <v>293717.59999999998</v>
      </c>
      <c r="AA44" s="113">
        <f t="shared" si="30"/>
        <v>3036751.4000000004</v>
      </c>
      <c r="AC44" s="45">
        <v>236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f>S21/5</f>
        <v>7221.6</v>
      </c>
      <c r="AS44" s="23">
        <f>AR44</f>
        <v>7221.6</v>
      </c>
      <c r="AT44" s="23">
        <f t="shared" si="26"/>
        <v>7221.6</v>
      </c>
      <c r="AU44" s="23">
        <f t="shared" si="26"/>
        <v>7221.6</v>
      </c>
      <c r="AV44" s="23">
        <f t="shared" ref="AV44:AV45" si="32">AU44</f>
        <v>7221.6</v>
      </c>
      <c r="AW44" s="23"/>
      <c r="AY44" s="45">
        <v>2036</v>
      </c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>
        <f>Y21/5</f>
        <v>9027</v>
      </c>
      <c r="BO44" s="23">
        <f>BN44</f>
        <v>9027</v>
      </c>
      <c r="BP44" s="23">
        <f t="shared" si="28"/>
        <v>9027</v>
      </c>
      <c r="BQ44" s="23">
        <f t="shared" si="28"/>
        <v>9027</v>
      </c>
      <c r="BR44" s="23">
        <f t="shared" ref="BR44:BR45" si="33">BQ44</f>
        <v>9027</v>
      </c>
    </row>
    <row r="45" spans="2:70" x14ac:dyDescent="0.3">
      <c r="B45" s="25" t="s">
        <v>22</v>
      </c>
      <c r="C45" s="16">
        <f>C36</f>
        <v>4.9638641767903328E-2</v>
      </c>
      <c r="D45" s="26">
        <v>100000</v>
      </c>
      <c r="E45" s="27">
        <v>100000</v>
      </c>
      <c r="F45" s="28">
        <v>100000</v>
      </c>
      <c r="G45" s="28">
        <v>100000</v>
      </c>
      <c r="H45" s="46">
        <f t="shared" ref="H45:H65" si="34">G45-F45</f>
        <v>0</v>
      </c>
      <c r="L45" s="100">
        <v>2025</v>
      </c>
      <c r="M45" s="236">
        <v>2029</v>
      </c>
      <c r="N45" s="111">
        <f>M10*H145</f>
        <v>1526936.4572537092</v>
      </c>
      <c r="O45" s="111">
        <f>N10*H146</f>
        <v>22496.739999999998</v>
      </c>
      <c r="P45" s="111">
        <f>O10*H147</f>
        <v>167953.52</v>
      </c>
      <c r="Q45" s="113">
        <f t="shared" si="31"/>
        <v>1717386.7172537092</v>
      </c>
      <c r="R45" s="100">
        <v>2029</v>
      </c>
      <c r="S45" s="111">
        <f>AK26</f>
        <v>1911609</v>
      </c>
      <c r="T45" s="111">
        <f>AK49</f>
        <v>30723.200000000001</v>
      </c>
      <c r="U45" s="111">
        <f>AK72</f>
        <v>204348</v>
      </c>
      <c r="V45" s="113">
        <f t="shared" si="29"/>
        <v>2146680.2000000002</v>
      </c>
      <c r="W45" s="100">
        <v>2029</v>
      </c>
      <c r="X45" s="111">
        <f>BG26</f>
        <v>2770156.2</v>
      </c>
      <c r="Y45" s="111">
        <f>BG49</f>
        <v>38404</v>
      </c>
      <c r="Z45" s="111">
        <f>BG72</f>
        <v>299710.40000000002</v>
      </c>
      <c r="AA45" s="113">
        <f t="shared" si="30"/>
        <v>3108270.6</v>
      </c>
      <c r="AC45" s="45">
        <v>2037</v>
      </c>
      <c r="AS45">
        <f>S22/5</f>
        <v>7269.6</v>
      </c>
      <c r="AT45">
        <f>AS45</f>
        <v>7269.6</v>
      </c>
      <c r="AU45">
        <f t="shared" si="26"/>
        <v>7269.6</v>
      </c>
      <c r="AV45">
        <f t="shared" si="32"/>
        <v>7269.6</v>
      </c>
      <c r="AY45" s="45">
        <v>2037</v>
      </c>
      <c r="BO45">
        <f>Y22/5</f>
        <v>9087</v>
      </c>
      <c r="BP45">
        <f>BO45</f>
        <v>9087</v>
      </c>
      <c r="BQ45">
        <f t="shared" si="28"/>
        <v>9087</v>
      </c>
      <c r="BR45">
        <f t="shared" si="33"/>
        <v>9087</v>
      </c>
    </row>
    <row r="46" spans="2:70" x14ac:dyDescent="0.3">
      <c r="B46" s="29" t="s">
        <v>25</v>
      </c>
      <c r="C46" s="17">
        <f>C39</f>
        <v>4.6688179083072224E-3</v>
      </c>
      <c r="D46" s="26">
        <v>47000</v>
      </c>
      <c r="E46" s="27">
        <v>100000</v>
      </c>
      <c r="F46" s="28">
        <v>47000</v>
      </c>
      <c r="G46" s="28">
        <v>47000</v>
      </c>
      <c r="H46" s="46">
        <f t="shared" si="34"/>
        <v>0</v>
      </c>
      <c r="L46" s="100">
        <v>2026</v>
      </c>
      <c r="M46" s="236">
        <v>2030</v>
      </c>
      <c r="N46" s="111">
        <f>M11*H145</f>
        <v>1583845.395824102</v>
      </c>
      <c r="O46" s="111">
        <f>N11*H146</f>
        <v>22608.109999999997</v>
      </c>
      <c r="P46" s="111">
        <f>O11*H147</f>
        <v>168789.74</v>
      </c>
      <c r="Q46" s="113">
        <f t="shared" si="31"/>
        <v>1775243.2458241021</v>
      </c>
      <c r="R46" s="100">
        <v>2030</v>
      </c>
      <c r="S46" s="111">
        <f>AL26</f>
        <v>1957380</v>
      </c>
      <c r="T46" s="111">
        <f>AL49</f>
        <v>31182.400000000001</v>
      </c>
      <c r="U46" s="111">
        <f>AL72</f>
        <v>207402</v>
      </c>
      <c r="V46" s="113">
        <f t="shared" si="29"/>
        <v>2195964.4</v>
      </c>
      <c r="W46" s="100">
        <v>2030</v>
      </c>
      <c r="X46" s="111">
        <f>BH26</f>
        <v>2836484</v>
      </c>
      <c r="Y46" s="111">
        <f>BH49</f>
        <v>38978</v>
      </c>
      <c r="Z46" s="111">
        <f>BH72</f>
        <v>304189.59999999998</v>
      </c>
      <c r="AA46" s="113">
        <f t="shared" si="30"/>
        <v>3179651.6</v>
      </c>
      <c r="AC46" s="45">
        <v>2038</v>
      </c>
      <c r="AT46">
        <f>S23/5</f>
        <v>7304.8</v>
      </c>
      <c r="AU46">
        <f>AT46</f>
        <v>7304.8</v>
      </c>
      <c r="AV46">
        <f>AU46</f>
        <v>7304.8</v>
      </c>
      <c r="AY46" s="45">
        <v>2038</v>
      </c>
      <c r="BP46">
        <f>Y23/5</f>
        <v>9131</v>
      </c>
      <c r="BQ46">
        <f>BP46</f>
        <v>9131</v>
      </c>
      <c r="BR46">
        <f>BQ46</f>
        <v>9131</v>
      </c>
    </row>
    <row r="47" spans="2:70" x14ac:dyDescent="0.3">
      <c r="B47" s="40" t="s">
        <v>56</v>
      </c>
      <c r="C47" s="43">
        <f>0.331879826*C35</f>
        <v>2.316787720235821E-2</v>
      </c>
      <c r="D47" s="41">
        <v>212000</v>
      </c>
      <c r="E47" s="42">
        <v>100000</v>
      </c>
      <c r="F47" s="28">
        <v>100000</v>
      </c>
      <c r="G47" s="28">
        <v>212000</v>
      </c>
      <c r="H47" s="46">
        <f t="shared" si="34"/>
        <v>112000</v>
      </c>
      <c r="L47" s="100">
        <v>2027</v>
      </c>
      <c r="M47" s="236">
        <v>2031</v>
      </c>
      <c r="N47" s="111">
        <f>M12*H145</f>
        <v>1614100.7808868426</v>
      </c>
      <c r="O47" s="111">
        <f>N12*H146</f>
        <v>23246.23</v>
      </c>
      <c r="P47" s="111">
        <f>O12*H147</f>
        <v>173553.66</v>
      </c>
      <c r="Q47" s="113">
        <f t="shared" si="31"/>
        <v>1810900.6708868425</v>
      </c>
      <c r="R47" s="100">
        <v>2031</v>
      </c>
      <c r="S47" s="111">
        <f>AM26</f>
        <v>1997280</v>
      </c>
      <c r="T47" s="111">
        <f>AM49</f>
        <v>31710.399999999998</v>
      </c>
      <c r="U47" s="111">
        <f>AM72</f>
        <v>210912</v>
      </c>
      <c r="V47" s="113">
        <f t="shared" si="29"/>
        <v>2239902.4</v>
      </c>
      <c r="W47" s="100">
        <v>2031</v>
      </c>
      <c r="X47" s="111">
        <f>BI26</f>
        <v>2894304.0000000005</v>
      </c>
      <c r="Y47" s="111">
        <f>BI49</f>
        <v>39638</v>
      </c>
      <c r="Z47" s="111">
        <f>BI72</f>
        <v>309337.59999999998</v>
      </c>
      <c r="AA47" s="113">
        <f t="shared" si="30"/>
        <v>3243279.6000000006</v>
      </c>
      <c r="AC47" s="45">
        <v>2039</v>
      </c>
      <c r="AU47">
        <f>S24/5</f>
        <v>7357.6</v>
      </c>
      <c r="AV47">
        <f>AU47</f>
        <v>7357.6</v>
      </c>
      <c r="AY47" s="45">
        <v>2039</v>
      </c>
      <c r="BQ47">
        <f>Y24/5</f>
        <v>9197</v>
      </c>
      <c r="BR47">
        <f>BQ47</f>
        <v>9197</v>
      </c>
    </row>
    <row r="48" spans="2:70" x14ac:dyDescent="0.3">
      <c r="B48" s="30" t="s">
        <v>44</v>
      </c>
      <c r="C48" s="18">
        <f>SUM(C44:C47)</f>
        <v>0.15000000001259448</v>
      </c>
      <c r="D48" s="35"/>
      <c r="E48" s="28"/>
      <c r="F48" s="28"/>
      <c r="G48" s="28"/>
      <c r="H48" s="46"/>
      <c r="L48" s="100">
        <v>2028</v>
      </c>
      <c r="M48" s="236">
        <v>2032</v>
      </c>
      <c r="N48" s="111">
        <f>M13*H145</f>
        <v>1646997.5090899812</v>
      </c>
      <c r="O48" s="111">
        <f>N13*H146</f>
        <v>23390.71</v>
      </c>
      <c r="P48" s="111">
        <f>O13*H147</f>
        <v>174643.28</v>
      </c>
      <c r="Q48" s="113">
        <f t="shared" si="31"/>
        <v>1845031.4990899812</v>
      </c>
      <c r="R48" s="100">
        <v>2032</v>
      </c>
      <c r="S48" s="111">
        <f>AN26</f>
        <v>2041341</v>
      </c>
      <c r="T48" s="111">
        <f>AN49</f>
        <v>32251.999999999996</v>
      </c>
      <c r="U48" s="111">
        <f>AN72</f>
        <v>214512</v>
      </c>
      <c r="V48" s="113">
        <f t="shared" si="29"/>
        <v>2288105</v>
      </c>
      <c r="W48" s="100">
        <v>2032</v>
      </c>
      <c r="X48" s="111">
        <f>BJ26</f>
        <v>2958153.8</v>
      </c>
      <c r="Y48" s="111">
        <f>BJ49</f>
        <v>40315</v>
      </c>
      <c r="Z48" s="111">
        <f>BJ72</f>
        <v>314617.60000000003</v>
      </c>
      <c r="AA48" s="113">
        <f t="shared" si="30"/>
        <v>3313086.4</v>
      </c>
      <c r="AC48" s="45">
        <v>2040</v>
      </c>
      <c r="AV48">
        <f>S25/5</f>
        <v>7392.8</v>
      </c>
      <c r="AY48" s="45">
        <v>2040</v>
      </c>
      <c r="BR48">
        <f>Y25/5</f>
        <v>9241</v>
      </c>
    </row>
    <row r="49" spans="2:71" x14ac:dyDescent="0.3">
      <c r="B49" s="30"/>
      <c r="C49" s="35"/>
      <c r="D49" s="35"/>
      <c r="E49" s="28"/>
      <c r="F49" s="28"/>
      <c r="G49" s="28"/>
      <c r="H49" s="46"/>
      <c r="L49" s="100">
        <v>2029</v>
      </c>
      <c r="M49" s="236">
        <v>2033</v>
      </c>
      <c r="N49" s="111">
        <f>M14*H145</f>
        <v>1681094.8478114826</v>
      </c>
      <c r="O49" s="111">
        <f>N14*H146</f>
        <v>23854.25</v>
      </c>
      <c r="P49" s="111">
        <f>O14*H147</f>
        <v>178089.52</v>
      </c>
      <c r="Q49" s="113">
        <f t="shared" ref="Q49:Q56" si="35">SUM(N49:P49)</f>
        <v>1883038.6178114826</v>
      </c>
      <c r="R49" s="100">
        <v>2033</v>
      </c>
      <c r="S49" s="111">
        <f>AO26</f>
        <v>2086485</v>
      </c>
      <c r="T49" s="111">
        <f>AO49</f>
        <v>32878.400000000001</v>
      </c>
      <c r="U49" s="111">
        <f>AO72</f>
        <v>218670</v>
      </c>
      <c r="V49" s="113">
        <f t="shared" si="29"/>
        <v>2338033.4</v>
      </c>
      <c r="W49" s="100">
        <v>2033</v>
      </c>
      <c r="X49" s="111">
        <f>BK26</f>
        <v>3023573</v>
      </c>
      <c r="Y49" s="111">
        <f>BK49</f>
        <v>41098</v>
      </c>
      <c r="Z49" s="111">
        <f>BK72</f>
        <v>320716</v>
      </c>
      <c r="AA49" s="113">
        <f t="shared" si="30"/>
        <v>3385387</v>
      </c>
      <c r="AC49" s="45" t="s">
        <v>44</v>
      </c>
      <c r="AD49" s="23">
        <f>SUM(AD30:AD48)</f>
        <v>5441.6</v>
      </c>
      <c r="AE49" s="23">
        <f t="shared" ref="AE49:AV49" si="36">SUM(AE30:AE48)</f>
        <v>10975.2</v>
      </c>
      <c r="AF49" s="23">
        <f t="shared" si="36"/>
        <v>16700.800000000003</v>
      </c>
      <c r="AG49" s="23">
        <f t="shared" si="36"/>
        <v>22680.000000000004</v>
      </c>
      <c r="AH49" s="23">
        <f t="shared" si="36"/>
        <v>28688.800000000003</v>
      </c>
      <c r="AI49" s="23">
        <f t="shared" si="36"/>
        <v>29425.599999999999</v>
      </c>
      <c r="AJ49" s="23">
        <f t="shared" si="36"/>
        <v>30108.799999999999</v>
      </c>
      <c r="AK49" s="23">
        <f t="shared" si="36"/>
        <v>30723.200000000001</v>
      </c>
      <c r="AL49" s="23">
        <f t="shared" si="36"/>
        <v>31182.400000000001</v>
      </c>
      <c r="AM49" s="23">
        <f t="shared" si="36"/>
        <v>31710.399999999998</v>
      </c>
      <c r="AN49" s="23">
        <f t="shared" si="36"/>
        <v>32251.999999999996</v>
      </c>
      <c r="AO49" s="23">
        <f t="shared" si="36"/>
        <v>32878.400000000001</v>
      </c>
      <c r="AP49" s="23">
        <f t="shared" si="36"/>
        <v>33599.200000000004</v>
      </c>
      <c r="AQ49" s="23">
        <f t="shared" si="36"/>
        <v>34349.599999999999</v>
      </c>
      <c r="AR49" s="23">
        <f t="shared" si="36"/>
        <v>35034.400000000001</v>
      </c>
      <c r="AS49" s="23">
        <f t="shared" si="36"/>
        <v>35584</v>
      </c>
      <c r="AT49" s="23">
        <f t="shared" si="36"/>
        <v>36045.600000000006</v>
      </c>
      <c r="AU49" s="23">
        <f t="shared" si="36"/>
        <v>36342.400000000001</v>
      </c>
      <c r="AV49" s="23">
        <f t="shared" si="36"/>
        <v>36546.400000000001</v>
      </c>
      <c r="AW49" s="23">
        <f>SUM(AD49:AV49)</f>
        <v>550268.80000000005</v>
      </c>
      <c r="AY49" s="45" t="s">
        <v>44</v>
      </c>
      <c r="AZ49" s="23">
        <f>SUM(AZ30:AZ48)</f>
        <v>6802</v>
      </c>
      <c r="BA49" s="23">
        <f t="shared" ref="BA49:BR49" si="37">SUM(BA30:BA48)</f>
        <v>13719</v>
      </c>
      <c r="BB49" s="23">
        <f t="shared" si="37"/>
        <v>20876</v>
      </c>
      <c r="BC49" s="23">
        <f t="shared" si="37"/>
        <v>28350</v>
      </c>
      <c r="BD49" s="23">
        <f t="shared" si="37"/>
        <v>35861</v>
      </c>
      <c r="BE49" s="23">
        <f t="shared" si="37"/>
        <v>36782</v>
      </c>
      <c r="BF49" s="23">
        <f t="shared" si="37"/>
        <v>37636</v>
      </c>
      <c r="BG49" s="23">
        <f t="shared" si="37"/>
        <v>38404</v>
      </c>
      <c r="BH49" s="23">
        <f t="shared" si="37"/>
        <v>38978</v>
      </c>
      <c r="BI49" s="23">
        <f t="shared" si="37"/>
        <v>39638</v>
      </c>
      <c r="BJ49" s="23">
        <f t="shared" si="37"/>
        <v>40315</v>
      </c>
      <c r="BK49" s="23">
        <f t="shared" si="37"/>
        <v>41098</v>
      </c>
      <c r="BL49" s="23">
        <f t="shared" si="37"/>
        <v>41999</v>
      </c>
      <c r="BM49" s="23">
        <f t="shared" si="37"/>
        <v>42937</v>
      </c>
      <c r="BN49" s="23">
        <f t="shared" si="37"/>
        <v>43793</v>
      </c>
      <c r="BO49" s="23">
        <f t="shared" si="37"/>
        <v>44480</v>
      </c>
      <c r="BP49" s="23">
        <f t="shared" si="37"/>
        <v>45057</v>
      </c>
      <c r="BQ49" s="23">
        <f t="shared" si="37"/>
        <v>45428</v>
      </c>
      <c r="BR49" s="23">
        <f t="shared" si="37"/>
        <v>45683</v>
      </c>
      <c r="BS49" s="23">
        <f>SUM(AZ49:BR49)</f>
        <v>687836</v>
      </c>
    </row>
    <row r="50" spans="2:71" x14ac:dyDescent="0.3">
      <c r="B50" s="251" t="s">
        <v>46</v>
      </c>
      <c r="C50" s="24" t="s">
        <v>10</v>
      </c>
      <c r="D50" s="24" t="s">
        <v>11</v>
      </c>
      <c r="E50" s="24" t="s">
        <v>43</v>
      </c>
      <c r="F50" s="24" t="s">
        <v>48</v>
      </c>
      <c r="G50" s="168" t="s">
        <v>150</v>
      </c>
      <c r="H50" s="169" t="s">
        <v>50</v>
      </c>
      <c r="L50" s="100">
        <v>2030</v>
      </c>
      <c r="M50" s="236">
        <v>2034</v>
      </c>
      <c r="N50" s="111">
        <f>M15*H145</f>
        <v>1719754.5065027622</v>
      </c>
      <c r="O50" s="111">
        <f>N15*H146</f>
        <v>24224.48</v>
      </c>
      <c r="P50" s="111">
        <f>O15*H147</f>
        <v>180851.58</v>
      </c>
      <c r="Q50" s="113">
        <f t="shared" si="35"/>
        <v>1924830.5665027623</v>
      </c>
      <c r="R50" s="100">
        <v>2034</v>
      </c>
      <c r="S50" s="111">
        <f>AP26</f>
        <v>2137443</v>
      </c>
      <c r="T50" s="111">
        <f>AP49</f>
        <v>33599.200000000004</v>
      </c>
      <c r="U50" s="111">
        <f>AP72</f>
        <v>223464</v>
      </c>
      <c r="V50" s="113">
        <f t="shared" si="29"/>
        <v>2394506.2000000002</v>
      </c>
      <c r="W50" s="100">
        <v>2034</v>
      </c>
      <c r="X50" s="111">
        <f>BL26</f>
        <v>3097417.4</v>
      </c>
      <c r="Y50" s="111">
        <f>BL49</f>
        <v>41999</v>
      </c>
      <c r="Z50" s="111">
        <f>BL72</f>
        <v>327747.19999999995</v>
      </c>
      <c r="AA50" s="113">
        <f t="shared" si="30"/>
        <v>3467163.5999999996</v>
      </c>
    </row>
    <row r="51" spans="2:71" x14ac:dyDescent="0.3">
      <c r="B51" s="31" t="s">
        <v>12</v>
      </c>
      <c r="C51" s="14">
        <f>C26</f>
        <v>9.7411435156372732E-3</v>
      </c>
      <c r="D51" s="32">
        <v>353000</v>
      </c>
      <c r="E51" s="33">
        <v>250000</v>
      </c>
      <c r="F51" s="28">
        <v>250000</v>
      </c>
      <c r="G51" s="28">
        <v>350000</v>
      </c>
      <c r="H51" s="46">
        <v>100000</v>
      </c>
      <c r="L51" s="100">
        <v>2031</v>
      </c>
      <c r="M51" s="236">
        <v>2035</v>
      </c>
      <c r="N51" s="111">
        <f>M16*H145</f>
        <v>1751930.8683948831</v>
      </c>
      <c r="O51" s="111">
        <f>N16*H146</f>
        <v>24594.71</v>
      </c>
      <c r="P51" s="111">
        <f>O16*H147</f>
        <v>183613.63999999998</v>
      </c>
      <c r="Q51" s="113">
        <f t="shared" si="35"/>
        <v>1960139.218394883</v>
      </c>
      <c r="R51" s="100">
        <v>2035</v>
      </c>
      <c r="S51" s="111">
        <f>AQ26</f>
        <v>2185038</v>
      </c>
      <c r="T51" s="111">
        <f>AQ49</f>
        <v>34349.599999999999</v>
      </c>
      <c r="U51" s="111">
        <f>AQ72</f>
        <v>228456</v>
      </c>
      <c r="V51" s="113">
        <f t="shared" si="29"/>
        <v>2447843.6</v>
      </c>
      <c r="W51" s="100">
        <v>2035</v>
      </c>
      <c r="X51" s="111">
        <f>BM26</f>
        <v>3166388.4000000004</v>
      </c>
      <c r="Y51" s="111">
        <f>BM49</f>
        <v>42937</v>
      </c>
      <c r="Z51" s="111">
        <f>BM72</f>
        <v>335068.79999999999</v>
      </c>
      <c r="AA51" s="113">
        <f t="shared" si="30"/>
        <v>3544394.2</v>
      </c>
      <c r="AC51" s="242" t="s">
        <v>8</v>
      </c>
      <c r="AY51" s="242" t="s">
        <v>8</v>
      </c>
    </row>
    <row r="52" spans="2:71" x14ac:dyDescent="0.3">
      <c r="B52" s="31" t="s">
        <v>13</v>
      </c>
      <c r="C52" s="14">
        <f>C27</f>
        <v>1.8466622778459283E-4</v>
      </c>
      <c r="D52" s="32">
        <v>299000</v>
      </c>
      <c r="E52" s="33">
        <v>250000</v>
      </c>
      <c r="F52" s="28">
        <v>250000</v>
      </c>
      <c r="G52" s="28">
        <v>299000</v>
      </c>
      <c r="H52" s="46">
        <v>49000</v>
      </c>
      <c r="L52" s="100">
        <v>2032</v>
      </c>
      <c r="M52" s="236">
        <v>2036</v>
      </c>
      <c r="N52" s="111">
        <f>M17*H145</f>
        <v>1799715.1670257193</v>
      </c>
      <c r="O52" s="111">
        <f>N17*H146</f>
        <v>25284</v>
      </c>
      <c r="P52" s="111">
        <f>O17*H147</f>
        <v>188757.66</v>
      </c>
      <c r="Q52" s="113">
        <f t="shared" si="35"/>
        <v>2013756.8270257192</v>
      </c>
      <c r="R52" s="100">
        <v>2036</v>
      </c>
      <c r="S52" s="111">
        <f>AR26</f>
        <v>2226249</v>
      </c>
      <c r="T52" s="111">
        <f>AR49</f>
        <v>35034.400000000001</v>
      </c>
      <c r="U52" s="111">
        <f>AR72</f>
        <v>233010</v>
      </c>
      <c r="V52" s="113">
        <f t="shared" si="29"/>
        <v>2494293.4</v>
      </c>
      <c r="W52" s="100">
        <v>2036</v>
      </c>
      <c r="X52" s="111">
        <f>BN26</f>
        <v>3226108.1999999997</v>
      </c>
      <c r="Y52" s="111">
        <f>BN49</f>
        <v>43793</v>
      </c>
      <c r="Z52" s="111">
        <f>BN72</f>
        <v>341748</v>
      </c>
      <c r="AA52" s="113">
        <f t="shared" si="30"/>
        <v>3611649.1999999997</v>
      </c>
      <c r="AC52" s="45" t="s">
        <v>82</v>
      </c>
      <c r="AD52">
        <v>2022</v>
      </c>
      <c r="AE52">
        <f>AD52+1</f>
        <v>2023</v>
      </c>
      <c r="AF52">
        <f t="shared" ref="AF52:AL52" si="38">AE52+1</f>
        <v>2024</v>
      </c>
      <c r="AG52">
        <f t="shared" si="38"/>
        <v>2025</v>
      </c>
      <c r="AH52">
        <f t="shared" si="38"/>
        <v>2026</v>
      </c>
      <c r="AI52">
        <f t="shared" si="38"/>
        <v>2027</v>
      </c>
      <c r="AJ52">
        <f t="shared" si="38"/>
        <v>2028</v>
      </c>
      <c r="AK52">
        <f t="shared" si="38"/>
        <v>2029</v>
      </c>
      <c r="AL52">
        <f t="shared" si="38"/>
        <v>2030</v>
      </c>
      <c r="AM52">
        <f>AL52+1</f>
        <v>2031</v>
      </c>
      <c r="AN52">
        <f t="shared" ref="AN52:AP52" si="39">AM52+1</f>
        <v>2032</v>
      </c>
      <c r="AO52">
        <f t="shared" si="39"/>
        <v>2033</v>
      </c>
      <c r="AP52">
        <f t="shared" si="39"/>
        <v>2034</v>
      </c>
      <c r="AQ52">
        <f>AP52+1</f>
        <v>2035</v>
      </c>
      <c r="AR52">
        <f t="shared" ref="AR52:AT52" si="40">AQ52+1</f>
        <v>2036</v>
      </c>
      <c r="AS52">
        <f t="shared" si="40"/>
        <v>2037</v>
      </c>
      <c r="AT52">
        <f t="shared" si="40"/>
        <v>2038</v>
      </c>
      <c r="AU52">
        <f>AT52+1</f>
        <v>2039</v>
      </c>
      <c r="AV52">
        <f t="shared" ref="AV52" si="41">AU52+1</f>
        <v>2040</v>
      </c>
      <c r="AY52" t="s">
        <v>82</v>
      </c>
      <c r="AZ52">
        <v>2022</v>
      </c>
      <c r="BA52">
        <f>AZ52+1</f>
        <v>2023</v>
      </c>
      <c r="BB52">
        <f t="shared" ref="BB52:BH52" si="42">BA52+1</f>
        <v>2024</v>
      </c>
      <c r="BC52">
        <f t="shared" si="42"/>
        <v>2025</v>
      </c>
      <c r="BD52">
        <f t="shared" si="42"/>
        <v>2026</v>
      </c>
      <c r="BE52">
        <f t="shared" si="42"/>
        <v>2027</v>
      </c>
      <c r="BF52">
        <f t="shared" si="42"/>
        <v>2028</v>
      </c>
      <c r="BG52">
        <f t="shared" si="42"/>
        <v>2029</v>
      </c>
      <c r="BH52">
        <f t="shared" si="42"/>
        <v>2030</v>
      </c>
      <c r="BI52">
        <f>BH52+1</f>
        <v>2031</v>
      </c>
      <c r="BJ52">
        <f t="shared" ref="BJ52:BL52" si="43">BI52+1</f>
        <v>2032</v>
      </c>
      <c r="BK52">
        <f t="shared" si="43"/>
        <v>2033</v>
      </c>
      <c r="BL52">
        <f t="shared" si="43"/>
        <v>2034</v>
      </c>
      <c r="BM52">
        <f>BL52+1</f>
        <v>2035</v>
      </c>
      <c r="BN52">
        <f t="shared" ref="BN52:BP52" si="44">BM52+1</f>
        <v>2036</v>
      </c>
      <c r="BO52">
        <f t="shared" si="44"/>
        <v>2037</v>
      </c>
      <c r="BP52">
        <f t="shared" si="44"/>
        <v>2038</v>
      </c>
      <c r="BQ52">
        <f>BP52+1</f>
        <v>2039</v>
      </c>
      <c r="BR52">
        <f t="shared" ref="BR52" si="45">BQ52+1</f>
        <v>2040</v>
      </c>
    </row>
    <row r="53" spans="2:71" x14ac:dyDescent="0.3">
      <c r="B53" s="31" t="s">
        <v>20</v>
      </c>
      <c r="C53" s="14">
        <f>C34</f>
        <v>0.10783548397540821</v>
      </c>
      <c r="D53" s="32">
        <v>212000</v>
      </c>
      <c r="E53" s="33">
        <v>250000</v>
      </c>
      <c r="F53" s="28">
        <v>212000</v>
      </c>
      <c r="G53" s="28">
        <v>212000</v>
      </c>
      <c r="H53" s="46">
        <v>0</v>
      </c>
      <c r="L53" s="100">
        <v>2033</v>
      </c>
      <c r="M53" s="236">
        <v>2037</v>
      </c>
      <c r="N53" s="111">
        <f>M18*H145</f>
        <v>1837174.2151986363</v>
      </c>
      <c r="O53" s="111">
        <f>N18*H146</f>
        <v>25747.539999999997</v>
      </c>
      <c r="P53" s="111">
        <f>O18*H147</f>
        <v>192203.9</v>
      </c>
      <c r="Q53" s="113">
        <f t="shared" si="35"/>
        <v>2055125.6551986362</v>
      </c>
      <c r="R53" s="100">
        <v>2037</v>
      </c>
      <c r="S53" s="111">
        <f>AS26</f>
        <v>2258568</v>
      </c>
      <c r="T53" s="111">
        <f>AS49</f>
        <v>35584</v>
      </c>
      <c r="U53" s="111">
        <f>AS72</f>
        <v>236664</v>
      </c>
      <c r="V53" s="113">
        <f t="shared" si="29"/>
        <v>2530816</v>
      </c>
      <c r="W53" s="100">
        <v>2037</v>
      </c>
      <c r="X53" s="111">
        <f>BO26</f>
        <v>3272942.4000000004</v>
      </c>
      <c r="Y53" s="111">
        <f>BO49</f>
        <v>44480</v>
      </c>
      <c r="Z53" s="111">
        <f>BO72</f>
        <v>347107.19999999995</v>
      </c>
      <c r="AA53" s="113">
        <f t="shared" si="30"/>
        <v>3664529.6000000006</v>
      </c>
      <c r="AC53" s="45">
        <f t="shared" ref="AC53:AC66" si="46">AC30</f>
        <v>2022</v>
      </c>
      <c r="AD53" s="23">
        <f>T7/5</f>
        <v>36192</v>
      </c>
      <c r="AE53" s="23">
        <f>AD53</f>
        <v>36192</v>
      </c>
      <c r="AF53" s="23">
        <f t="shared" ref="AF53:AU68" si="47">AE53</f>
        <v>36192</v>
      </c>
      <c r="AG53" s="23">
        <f t="shared" si="47"/>
        <v>36192</v>
      </c>
      <c r="AH53" s="23">
        <f t="shared" si="47"/>
        <v>36192</v>
      </c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Y53" s="45">
        <f t="shared" ref="AY53:AY65" si="48">AY30</f>
        <v>2022</v>
      </c>
      <c r="AZ53" s="23">
        <f>Z7/5</f>
        <v>53081.599999999999</v>
      </c>
      <c r="BA53" s="23">
        <f>AZ53</f>
        <v>53081.599999999999</v>
      </c>
      <c r="BB53" s="23">
        <f t="shared" ref="BB53:BQ68" si="49">BA53</f>
        <v>53081.599999999999</v>
      </c>
      <c r="BC53" s="23">
        <f t="shared" si="49"/>
        <v>53081.599999999999</v>
      </c>
      <c r="BD53" s="23">
        <f t="shared" si="49"/>
        <v>53081.599999999999</v>
      </c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2:71" x14ac:dyDescent="0.3">
      <c r="B54" s="31" t="s">
        <v>56</v>
      </c>
      <c r="C54" s="14">
        <f>0.668120174*C35</f>
        <v>4.6640153859940255E-2</v>
      </c>
      <c r="D54" s="32">
        <v>212000</v>
      </c>
      <c r="E54" s="33">
        <v>250000</v>
      </c>
      <c r="F54" s="28">
        <v>212000</v>
      </c>
      <c r="G54" s="28">
        <v>212000</v>
      </c>
      <c r="H54" s="46">
        <v>0</v>
      </c>
      <c r="L54" s="100">
        <v>2034</v>
      </c>
      <c r="M54" s="236">
        <v>2038</v>
      </c>
      <c r="N54" s="111">
        <f>M19*H145</f>
        <v>1895764.0084947371</v>
      </c>
      <c r="O54" s="111">
        <f>N19*H146</f>
        <v>26566.26</v>
      </c>
      <c r="P54" s="111">
        <f>O19*H147</f>
        <v>198336.18</v>
      </c>
      <c r="Q54" s="113">
        <f t="shared" si="35"/>
        <v>2120666.448494737</v>
      </c>
      <c r="R54" s="100">
        <v>2038</v>
      </c>
      <c r="S54" s="111">
        <f>AT26</f>
        <v>2285415</v>
      </c>
      <c r="T54" s="111">
        <f>AT49</f>
        <v>36045.600000000006</v>
      </c>
      <c r="U54" s="111">
        <f>AT72</f>
        <v>239736</v>
      </c>
      <c r="V54" s="113">
        <f>SUM(S54:U54)</f>
        <v>2561196.6</v>
      </c>
      <c r="W54" s="100">
        <v>2038</v>
      </c>
      <c r="X54" s="111">
        <f>BP26</f>
        <v>3311847</v>
      </c>
      <c r="Y54" s="111">
        <f>BP49</f>
        <v>45057</v>
      </c>
      <c r="Z54" s="111">
        <f>BP72</f>
        <v>351612.79999999993</v>
      </c>
      <c r="AA54" s="113">
        <f t="shared" si="30"/>
        <v>3708516.8</v>
      </c>
      <c r="AC54" s="45">
        <f t="shared" si="46"/>
        <v>2023</v>
      </c>
      <c r="AD54" s="23"/>
      <c r="AE54" s="23">
        <f>T8/5</f>
        <v>36804</v>
      </c>
      <c r="AF54" s="23">
        <f>AE54</f>
        <v>36804</v>
      </c>
      <c r="AG54" s="23">
        <f t="shared" si="47"/>
        <v>36804</v>
      </c>
      <c r="AH54" s="23">
        <f t="shared" si="47"/>
        <v>36804</v>
      </c>
      <c r="AI54" s="23">
        <f t="shared" si="47"/>
        <v>36804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Y54" s="45">
        <f t="shared" si="48"/>
        <v>2023</v>
      </c>
      <c r="AZ54" s="23"/>
      <c r="BA54" s="23">
        <f>Z8/5</f>
        <v>53979.199999999997</v>
      </c>
      <c r="BB54" s="23">
        <f>BA54</f>
        <v>53979.199999999997</v>
      </c>
      <c r="BC54" s="23">
        <f t="shared" si="49"/>
        <v>53979.199999999997</v>
      </c>
      <c r="BD54" s="23">
        <f t="shared" si="49"/>
        <v>53979.199999999997</v>
      </c>
      <c r="BE54" s="23">
        <f t="shared" si="49"/>
        <v>53979.199999999997</v>
      </c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</row>
    <row r="55" spans="2:71" x14ac:dyDescent="0.3">
      <c r="B55" s="31" t="s">
        <v>57</v>
      </c>
      <c r="C55" s="14">
        <f>0.753398529*C37</f>
        <v>0.22606192927596691</v>
      </c>
      <c r="D55" s="32">
        <v>489000</v>
      </c>
      <c r="E55" s="33">
        <v>250000</v>
      </c>
      <c r="F55" s="28">
        <v>250000</v>
      </c>
      <c r="G55" s="28">
        <v>350000</v>
      </c>
      <c r="H55" s="46">
        <v>100000</v>
      </c>
      <c r="L55" s="100">
        <v>2035</v>
      </c>
      <c r="M55" s="236">
        <v>2039</v>
      </c>
      <c r="N55" s="111">
        <f>M20*H145</f>
        <v>1920256.4630693367</v>
      </c>
      <c r="O55" s="111">
        <f>N20*H146</f>
        <v>27047.859999999997</v>
      </c>
      <c r="P55" s="111">
        <f>O20*H147</f>
        <v>201934.46</v>
      </c>
      <c r="Q55" s="113">
        <f t="shared" si="35"/>
        <v>2149238.7830693368</v>
      </c>
      <c r="R55" s="100">
        <v>2039</v>
      </c>
      <c r="S55" s="111">
        <f>AU26</f>
        <v>2301888</v>
      </c>
      <c r="T55" s="111">
        <f>AU49</f>
        <v>36342.400000000001</v>
      </c>
      <c r="U55" s="111">
        <f>AU72</f>
        <v>241710</v>
      </c>
      <c r="V55" s="113">
        <f>SUM(S55:U55)</f>
        <v>2579940.4</v>
      </c>
      <c r="W55" s="100">
        <v>2039</v>
      </c>
      <c r="X55" s="111">
        <f>BQ26</f>
        <v>3335718.4</v>
      </c>
      <c r="Y55" s="111">
        <f>BQ49</f>
        <v>45428</v>
      </c>
      <c r="Z55" s="111">
        <f>BQ72</f>
        <v>354508</v>
      </c>
      <c r="AA55" s="113">
        <f t="shared" si="30"/>
        <v>3735654.3999999999</v>
      </c>
      <c r="AC55" s="45">
        <f t="shared" si="46"/>
        <v>2024</v>
      </c>
      <c r="AD55" s="23"/>
      <c r="AE55" s="23"/>
      <c r="AF55" s="23">
        <f>T9/5</f>
        <v>38082</v>
      </c>
      <c r="AG55" s="23">
        <f>AF55</f>
        <v>38082</v>
      </c>
      <c r="AH55" s="23">
        <f t="shared" si="47"/>
        <v>38082</v>
      </c>
      <c r="AI55" s="23">
        <f t="shared" si="47"/>
        <v>38082</v>
      </c>
      <c r="AJ55" s="23">
        <f t="shared" si="47"/>
        <v>38082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Y55" s="45">
        <f t="shared" si="48"/>
        <v>2024</v>
      </c>
      <c r="AZ55" s="23"/>
      <c r="BA55" s="23"/>
      <c r="BB55" s="23">
        <f>Z9/5</f>
        <v>55853.599999999999</v>
      </c>
      <c r="BC55" s="23">
        <f>BB55</f>
        <v>55853.599999999999</v>
      </c>
      <c r="BD55" s="23">
        <f t="shared" si="49"/>
        <v>55853.599999999999</v>
      </c>
      <c r="BE55" s="23">
        <f t="shared" si="49"/>
        <v>55853.599999999999</v>
      </c>
      <c r="BF55" s="23">
        <f t="shared" si="49"/>
        <v>55853.599999999999</v>
      </c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</row>
    <row r="56" spans="2:71" ht="15" thickBot="1" x14ac:dyDescent="0.35">
      <c r="B56" s="31" t="s">
        <v>24</v>
      </c>
      <c r="C56" s="14">
        <f>C38</f>
        <v>5.9538070621641681E-2</v>
      </c>
      <c r="D56" s="32">
        <v>489000</v>
      </c>
      <c r="E56" s="33">
        <v>250000</v>
      </c>
      <c r="F56" s="28">
        <v>250000</v>
      </c>
      <c r="G56" s="28">
        <v>350000</v>
      </c>
      <c r="H56" s="46">
        <v>100000</v>
      </c>
      <c r="L56" s="80">
        <v>2036</v>
      </c>
      <c r="M56" s="105">
        <v>2040</v>
      </c>
      <c r="N56" s="112">
        <f>M21*H145</f>
        <v>1925539.1493501326</v>
      </c>
      <c r="O56" s="112">
        <f>N21*H146</f>
        <v>27171.269999999997</v>
      </c>
      <c r="P56" s="112">
        <f>O21*H147</f>
        <v>202846.7</v>
      </c>
      <c r="Q56" s="114">
        <f t="shared" si="35"/>
        <v>2155557.1193501325</v>
      </c>
      <c r="R56" s="80">
        <v>2040</v>
      </c>
      <c r="S56" s="112">
        <f>AV26</f>
        <v>2317734</v>
      </c>
      <c r="T56" s="112">
        <f>AV49</f>
        <v>36546.400000000001</v>
      </c>
      <c r="U56" s="112">
        <f>AV72</f>
        <v>243066</v>
      </c>
      <c r="V56" s="114">
        <f>SUM(S56:U56)</f>
        <v>2597346.4</v>
      </c>
      <c r="W56" s="80">
        <v>2040</v>
      </c>
      <c r="X56" s="112">
        <f>BR26</f>
        <v>3358681.2</v>
      </c>
      <c r="Y56" s="112">
        <f>BR49</f>
        <v>45683</v>
      </c>
      <c r="Z56" s="112">
        <f>BR72</f>
        <v>356496.8</v>
      </c>
      <c r="AA56" s="114">
        <f t="shared" si="30"/>
        <v>3760861</v>
      </c>
      <c r="AC56" s="45">
        <f t="shared" si="46"/>
        <v>2025</v>
      </c>
      <c r="AD56" s="23"/>
      <c r="AE56" s="23"/>
      <c r="AF56" s="23"/>
      <c r="AG56" s="23">
        <f>T10/5</f>
        <v>39768</v>
      </c>
      <c r="AH56" s="23">
        <f>AG56</f>
        <v>39768</v>
      </c>
      <c r="AI56" s="23">
        <f t="shared" si="47"/>
        <v>39768</v>
      </c>
      <c r="AJ56" s="23">
        <f t="shared" si="47"/>
        <v>39768</v>
      </c>
      <c r="AK56" s="23">
        <f t="shared" si="47"/>
        <v>39768</v>
      </c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Y56" s="45">
        <f t="shared" si="48"/>
        <v>2025</v>
      </c>
      <c r="AZ56" s="23"/>
      <c r="BA56" s="23"/>
      <c r="BB56" s="23"/>
      <c r="BC56" s="23">
        <f>Z10/5</f>
        <v>58326.400000000001</v>
      </c>
      <c r="BD56" s="23">
        <f>BC56</f>
        <v>58326.400000000001</v>
      </c>
      <c r="BE56" s="23">
        <f t="shared" si="49"/>
        <v>58326.400000000001</v>
      </c>
      <c r="BF56" s="23">
        <f t="shared" si="49"/>
        <v>58326.400000000001</v>
      </c>
      <c r="BG56" s="23">
        <f t="shared" si="49"/>
        <v>58326.400000000001</v>
      </c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</row>
    <row r="57" spans="2:71" ht="15" thickTop="1" x14ac:dyDescent="0.3">
      <c r="B57" s="30" t="s">
        <v>44</v>
      </c>
      <c r="C57" s="18">
        <f>SUM(C51:C56)</f>
        <v>0.45000144747637888</v>
      </c>
      <c r="D57" s="35"/>
      <c r="E57" s="28"/>
      <c r="F57" s="28"/>
      <c r="G57" s="28"/>
      <c r="H57" s="46"/>
      <c r="R57" s="244"/>
      <c r="S57" s="120"/>
      <c r="T57" s="120"/>
      <c r="U57" s="120"/>
      <c r="V57" s="115"/>
      <c r="AC57" s="45">
        <f t="shared" si="46"/>
        <v>2026</v>
      </c>
      <c r="AD57" s="23"/>
      <c r="AE57" s="23"/>
      <c r="AF57" s="23"/>
      <c r="AG57" s="23"/>
      <c r="AH57" s="23">
        <f>T11/5</f>
        <v>39966</v>
      </c>
      <c r="AI57" s="23">
        <f>AH57</f>
        <v>39966</v>
      </c>
      <c r="AJ57" s="23">
        <f t="shared" si="47"/>
        <v>39966</v>
      </c>
      <c r="AK57" s="23">
        <f t="shared" si="47"/>
        <v>39966</v>
      </c>
      <c r="AL57" s="23">
        <f t="shared" si="47"/>
        <v>39966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Y57" s="45">
        <f t="shared" si="48"/>
        <v>2026</v>
      </c>
      <c r="AZ57" s="23"/>
      <c r="BA57" s="23"/>
      <c r="BB57" s="23"/>
      <c r="BC57" s="23"/>
      <c r="BD57" s="23">
        <f>Z11/5</f>
        <v>58616.800000000003</v>
      </c>
      <c r="BE57" s="23">
        <f>BD57</f>
        <v>58616.800000000003</v>
      </c>
      <c r="BF57" s="23">
        <f t="shared" si="49"/>
        <v>58616.800000000003</v>
      </c>
      <c r="BG57" s="23">
        <f t="shared" si="49"/>
        <v>58616.800000000003</v>
      </c>
      <c r="BH57" s="23">
        <f t="shared" si="49"/>
        <v>58616.800000000003</v>
      </c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1" x14ac:dyDescent="0.3">
      <c r="B58" s="30"/>
      <c r="C58" s="35"/>
      <c r="D58" s="35"/>
      <c r="E58" s="28"/>
      <c r="F58" s="28"/>
      <c r="G58" s="28"/>
      <c r="H58" s="46"/>
      <c r="R58" s="158"/>
      <c r="S58" s="121"/>
      <c r="T58" s="121"/>
      <c r="U58" s="248" t="s">
        <v>138</v>
      </c>
      <c r="V58" s="111">
        <f>SUM(V38:V56)</f>
        <v>39053192.799999997</v>
      </c>
      <c r="Z58" t="s">
        <v>138</v>
      </c>
      <c r="AA58" s="145">
        <f>SUM(AA38:AA56)</f>
        <v>56547509.200000003</v>
      </c>
      <c r="AC58" s="45">
        <f t="shared" si="46"/>
        <v>2027</v>
      </c>
      <c r="AD58" s="23"/>
      <c r="AE58" s="23"/>
      <c r="AF58" s="23"/>
      <c r="AG58" s="23"/>
      <c r="AH58" s="23"/>
      <c r="AI58" s="23">
        <f>T12/5</f>
        <v>41094</v>
      </c>
      <c r="AJ58" s="23">
        <f>AI58</f>
        <v>41094</v>
      </c>
      <c r="AK58" s="23">
        <f t="shared" si="47"/>
        <v>41094</v>
      </c>
      <c r="AL58" s="23">
        <f t="shared" si="47"/>
        <v>41094</v>
      </c>
      <c r="AM58" s="23">
        <f t="shared" si="47"/>
        <v>41094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Y58" s="45">
        <f t="shared" si="48"/>
        <v>2027</v>
      </c>
      <c r="AZ58" s="23"/>
      <c r="BA58" s="23"/>
      <c r="BB58" s="23"/>
      <c r="BC58" s="23"/>
      <c r="BD58" s="23"/>
      <c r="BE58" s="23">
        <f>Z12/5</f>
        <v>60271.199999999997</v>
      </c>
      <c r="BF58" s="23">
        <f>BE58</f>
        <v>60271.199999999997</v>
      </c>
      <c r="BG58" s="23">
        <f t="shared" si="49"/>
        <v>60271.199999999997</v>
      </c>
      <c r="BH58" s="23">
        <f t="shared" si="49"/>
        <v>60271.199999999997</v>
      </c>
      <c r="BI58" s="23">
        <f t="shared" si="49"/>
        <v>60271.199999999997</v>
      </c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1" x14ac:dyDescent="0.3">
      <c r="B59" s="252" t="s">
        <v>47</v>
      </c>
      <c r="C59" s="34" t="s">
        <v>10</v>
      </c>
      <c r="D59" s="34" t="s">
        <v>11</v>
      </c>
      <c r="E59" s="34" t="s">
        <v>43</v>
      </c>
      <c r="F59" s="24" t="s">
        <v>48</v>
      </c>
      <c r="G59" s="168" t="s">
        <v>150</v>
      </c>
      <c r="H59" s="169" t="s">
        <v>50</v>
      </c>
      <c r="R59" s="158"/>
      <c r="S59" s="121"/>
      <c r="T59" s="121"/>
      <c r="U59" s="121"/>
      <c r="V59" s="111"/>
      <c r="AC59" s="45">
        <f t="shared" si="46"/>
        <v>2028</v>
      </c>
      <c r="AD59" s="23"/>
      <c r="AE59" s="23"/>
      <c r="AF59" s="23"/>
      <c r="AG59" s="23"/>
      <c r="AH59" s="23"/>
      <c r="AI59" s="23"/>
      <c r="AJ59" s="23">
        <f>T13/5</f>
        <v>41352</v>
      </c>
      <c r="AK59" s="23">
        <f>AJ59</f>
        <v>41352</v>
      </c>
      <c r="AL59" s="23">
        <f t="shared" si="47"/>
        <v>41352</v>
      </c>
      <c r="AM59" s="23">
        <f t="shared" si="47"/>
        <v>41352</v>
      </c>
      <c r="AN59" s="23">
        <f t="shared" si="47"/>
        <v>41352</v>
      </c>
      <c r="AO59" s="23"/>
      <c r="AP59" s="23"/>
      <c r="AQ59" s="23"/>
      <c r="AR59" s="23"/>
      <c r="AS59" s="23"/>
      <c r="AT59" s="23"/>
      <c r="AU59" s="23"/>
      <c r="AV59" s="23"/>
      <c r="AW59" s="23"/>
      <c r="AY59" s="45">
        <f t="shared" si="48"/>
        <v>2028</v>
      </c>
      <c r="AZ59" s="23"/>
      <c r="BA59" s="23"/>
      <c r="BB59" s="23"/>
      <c r="BC59" s="23"/>
      <c r="BD59" s="23"/>
      <c r="BE59" s="23"/>
      <c r="BF59" s="23">
        <f>Z13/5</f>
        <v>60649.599999999999</v>
      </c>
      <c r="BG59" s="23">
        <f>BF59</f>
        <v>60649.599999999999</v>
      </c>
      <c r="BH59" s="23">
        <f t="shared" si="49"/>
        <v>60649.599999999999</v>
      </c>
      <c r="BI59" s="23">
        <f t="shared" si="49"/>
        <v>60649.599999999999</v>
      </c>
      <c r="BJ59" s="23">
        <f t="shared" si="49"/>
        <v>60649.599999999999</v>
      </c>
      <c r="BK59" s="23"/>
      <c r="BL59" s="23"/>
      <c r="BM59" s="23"/>
      <c r="BN59" s="23"/>
      <c r="BO59" s="23"/>
      <c r="BP59" s="23"/>
      <c r="BQ59" s="23"/>
      <c r="BR59" s="23"/>
    </row>
    <row r="60" spans="2:71" x14ac:dyDescent="0.3">
      <c r="B60" s="36" t="s">
        <v>14</v>
      </c>
      <c r="C60" s="15">
        <f>C28</f>
        <v>0.22538872840514332</v>
      </c>
      <c r="D60" s="37">
        <v>585000</v>
      </c>
      <c r="E60" s="38">
        <v>500000</v>
      </c>
      <c r="F60" s="28">
        <v>500000</v>
      </c>
      <c r="G60" s="28">
        <v>500000</v>
      </c>
      <c r="H60" s="46">
        <f t="shared" si="34"/>
        <v>0</v>
      </c>
      <c r="R60" s="158"/>
      <c r="S60" s="121"/>
      <c r="U60" s="248" t="s">
        <v>139</v>
      </c>
      <c r="V60" s="111">
        <f>SUM(Q42:Q56)</f>
        <v>28493905.779808056</v>
      </c>
      <c r="X60" s="121"/>
      <c r="Z60" s="248" t="s">
        <v>139</v>
      </c>
      <c r="AA60" s="116">
        <f>SUM(Q42:Q56)</f>
        <v>28493905.779808056</v>
      </c>
      <c r="AC60" s="45">
        <f t="shared" si="46"/>
        <v>2029</v>
      </c>
      <c r="AD60" s="23"/>
      <c r="AE60" s="23"/>
      <c r="AF60" s="23"/>
      <c r="AG60" s="23"/>
      <c r="AH60" s="23"/>
      <c r="AI60" s="23"/>
      <c r="AJ60" s="23"/>
      <c r="AK60" s="23">
        <f>T14/5</f>
        <v>42168</v>
      </c>
      <c r="AL60" s="23">
        <f>AK60</f>
        <v>42168</v>
      </c>
      <c r="AM60" s="23">
        <f t="shared" si="47"/>
        <v>42168</v>
      </c>
      <c r="AN60" s="23">
        <f t="shared" si="47"/>
        <v>42168</v>
      </c>
      <c r="AO60" s="23">
        <f t="shared" si="47"/>
        <v>42168</v>
      </c>
      <c r="AP60" s="23"/>
      <c r="AQ60" s="23"/>
      <c r="AR60" s="23"/>
      <c r="AS60" s="23"/>
      <c r="AT60" s="23"/>
      <c r="AU60" s="23"/>
      <c r="AV60" s="23"/>
      <c r="AW60" s="23"/>
      <c r="AY60" s="45">
        <f t="shared" si="48"/>
        <v>2029</v>
      </c>
      <c r="AZ60" s="23"/>
      <c r="BA60" s="23"/>
      <c r="BB60" s="23"/>
      <c r="BC60" s="23"/>
      <c r="BD60" s="23"/>
      <c r="BE60" s="23"/>
      <c r="BF60" s="23"/>
      <c r="BG60" s="23">
        <f>Z14/5</f>
        <v>61846.400000000001</v>
      </c>
      <c r="BH60" s="23">
        <f>BG60</f>
        <v>61846.400000000001</v>
      </c>
      <c r="BI60" s="23">
        <f t="shared" si="49"/>
        <v>61846.400000000001</v>
      </c>
      <c r="BJ60" s="23">
        <f t="shared" si="49"/>
        <v>61846.400000000001</v>
      </c>
      <c r="BK60" s="23">
        <f t="shared" si="49"/>
        <v>61846.400000000001</v>
      </c>
      <c r="BL60" s="23"/>
      <c r="BM60" s="23"/>
      <c r="BN60" s="23"/>
      <c r="BO60" s="23"/>
      <c r="BP60" s="23"/>
      <c r="BQ60" s="23"/>
      <c r="BR60" s="23"/>
    </row>
    <row r="61" spans="2:71" x14ac:dyDescent="0.3">
      <c r="B61" s="36" t="s">
        <v>15</v>
      </c>
      <c r="C61" s="15">
        <f>C29</f>
        <v>1.5568921872995202E-2</v>
      </c>
      <c r="D61" s="37">
        <v>585000</v>
      </c>
      <c r="E61" s="38">
        <v>500000</v>
      </c>
      <c r="F61" s="28">
        <v>500000</v>
      </c>
      <c r="G61" s="28">
        <v>500000</v>
      </c>
      <c r="H61" s="46">
        <f t="shared" si="34"/>
        <v>0</v>
      </c>
      <c r="AC61" s="45">
        <f t="shared" si="46"/>
        <v>2030</v>
      </c>
      <c r="AD61" s="23"/>
      <c r="AE61" s="23"/>
      <c r="AF61" s="23"/>
      <c r="AG61" s="23"/>
      <c r="AH61" s="23"/>
      <c r="AI61" s="23"/>
      <c r="AJ61" s="23"/>
      <c r="AK61" s="23"/>
      <c r="AL61" s="23">
        <f>T15/5</f>
        <v>42822</v>
      </c>
      <c r="AM61" s="23">
        <f>AL61</f>
        <v>42822</v>
      </c>
      <c r="AN61" s="23">
        <f t="shared" si="47"/>
        <v>42822</v>
      </c>
      <c r="AO61" s="23">
        <f t="shared" si="47"/>
        <v>42822</v>
      </c>
      <c r="AP61" s="23">
        <f t="shared" si="47"/>
        <v>42822</v>
      </c>
      <c r="AQ61" s="23"/>
      <c r="AR61" s="23"/>
      <c r="AS61" s="23"/>
      <c r="AT61" s="23"/>
      <c r="AU61" s="23"/>
      <c r="AV61" s="23"/>
      <c r="AW61" s="23"/>
      <c r="AY61" s="45">
        <f t="shared" si="48"/>
        <v>2030</v>
      </c>
      <c r="AZ61" s="23"/>
      <c r="BA61" s="23"/>
      <c r="BB61" s="23"/>
      <c r="BC61" s="23"/>
      <c r="BD61" s="23"/>
      <c r="BE61" s="23"/>
      <c r="BF61" s="23"/>
      <c r="BG61" s="23"/>
      <c r="BH61" s="23">
        <f>Z15/5</f>
        <v>62805.599999999999</v>
      </c>
      <c r="BI61" s="23">
        <f>BH61</f>
        <v>62805.599999999999</v>
      </c>
      <c r="BJ61" s="23">
        <f t="shared" si="49"/>
        <v>62805.599999999999</v>
      </c>
      <c r="BK61" s="23">
        <f t="shared" si="49"/>
        <v>62805.599999999999</v>
      </c>
      <c r="BL61" s="23">
        <f t="shared" si="49"/>
        <v>62805.599999999999</v>
      </c>
      <c r="BM61" s="23"/>
      <c r="BN61" s="23"/>
      <c r="BO61" s="23"/>
      <c r="BP61" s="23"/>
      <c r="BQ61" s="23"/>
      <c r="BR61" s="23"/>
    </row>
    <row r="62" spans="2:71" x14ac:dyDescent="0.3">
      <c r="B62" s="36" t="s">
        <v>16</v>
      </c>
      <c r="C62" s="15">
        <f>C30</f>
        <v>6.3583939794013217E-3</v>
      </c>
      <c r="D62" s="37">
        <v>489000</v>
      </c>
      <c r="E62" s="38">
        <v>500000</v>
      </c>
      <c r="F62" s="28">
        <v>489000</v>
      </c>
      <c r="G62" s="28">
        <v>489000</v>
      </c>
      <c r="H62" s="46">
        <f t="shared" si="34"/>
        <v>0</v>
      </c>
      <c r="R62" s="45"/>
      <c r="U62" s="249" t="s">
        <v>123</v>
      </c>
      <c r="V62" s="145">
        <f>V58-V60</f>
        <v>10559287.020191941</v>
      </c>
      <c r="Z62" s="249" t="s">
        <v>123</v>
      </c>
      <c r="AA62" s="116">
        <f>AA58-AA60</f>
        <v>28053603.420191947</v>
      </c>
      <c r="AC62" s="45">
        <f t="shared" si="46"/>
        <v>2031</v>
      </c>
      <c r="AD62" s="23"/>
      <c r="AE62" s="23"/>
      <c r="AF62" s="23"/>
      <c r="AG62" s="23"/>
      <c r="AH62" s="23"/>
      <c r="AI62" s="23"/>
      <c r="AJ62" s="23"/>
      <c r="AK62" s="23"/>
      <c r="AL62" s="23"/>
      <c r="AM62" s="23">
        <f>T16/5</f>
        <v>43476</v>
      </c>
      <c r="AN62" s="23">
        <f>AM62</f>
        <v>43476</v>
      </c>
      <c r="AO62" s="23">
        <f t="shared" si="47"/>
        <v>43476</v>
      </c>
      <c r="AP62" s="23">
        <f t="shared" si="47"/>
        <v>43476</v>
      </c>
      <c r="AQ62" s="23">
        <f t="shared" si="47"/>
        <v>43476</v>
      </c>
      <c r="AR62" s="23"/>
      <c r="AS62" s="23"/>
      <c r="AT62" s="23"/>
      <c r="AU62" s="23"/>
      <c r="AV62" s="23"/>
      <c r="AW62" s="23"/>
      <c r="AY62" s="45">
        <v>2031</v>
      </c>
      <c r="AZ62" s="23"/>
      <c r="BA62" s="23"/>
      <c r="BB62" s="23"/>
      <c r="BC62" s="23"/>
      <c r="BD62" s="23"/>
      <c r="BE62" s="23"/>
      <c r="BF62" s="23"/>
      <c r="BG62" s="23"/>
      <c r="BH62" s="23"/>
      <c r="BI62" s="23">
        <f>Z16/5</f>
        <v>63764.800000000003</v>
      </c>
      <c r="BJ62" s="23">
        <f>BI62</f>
        <v>63764.800000000003</v>
      </c>
      <c r="BK62" s="23">
        <f t="shared" si="49"/>
        <v>63764.800000000003</v>
      </c>
      <c r="BL62" s="23">
        <f t="shared" si="49"/>
        <v>63764.800000000003</v>
      </c>
      <c r="BM62" s="23">
        <f t="shared" si="49"/>
        <v>63764.800000000003</v>
      </c>
      <c r="BN62" s="23"/>
      <c r="BO62" s="23"/>
      <c r="BP62" s="23"/>
      <c r="BQ62" s="23"/>
      <c r="BR62" s="23"/>
    </row>
    <row r="63" spans="2:71" x14ac:dyDescent="0.3">
      <c r="B63" s="39" t="s">
        <v>17</v>
      </c>
      <c r="C63" s="15">
        <f>C31</f>
        <v>2.3262548609787069E-2</v>
      </c>
      <c r="D63" s="37">
        <v>489000</v>
      </c>
      <c r="E63" s="38">
        <v>500000</v>
      </c>
      <c r="F63" s="28">
        <v>489000</v>
      </c>
      <c r="G63" s="28">
        <v>489000</v>
      </c>
      <c r="H63" s="46">
        <f t="shared" si="34"/>
        <v>0</v>
      </c>
      <c r="AC63" s="45">
        <f t="shared" si="46"/>
        <v>2032</v>
      </c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f>T17/5</f>
        <v>44694</v>
      </c>
      <c r="AO63" s="23">
        <f>AN63</f>
        <v>44694</v>
      </c>
      <c r="AP63" s="23">
        <f t="shared" si="47"/>
        <v>44694</v>
      </c>
      <c r="AQ63" s="23">
        <f t="shared" si="47"/>
        <v>44694</v>
      </c>
      <c r="AR63" s="23">
        <f t="shared" si="47"/>
        <v>44694</v>
      </c>
      <c r="AS63" s="23"/>
      <c r="AT63" s="23"/>
      <c r="AU63" s="23"/>
      <c r="AV63" s="23"/>
      <c r="AW63" s="23"/>
      <c r="AY63" s="45">
        <f t="shared" si="48"/>
        <v>2032</v>
      </c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>
        <f>Z17/5</f>
        <v>65551.199999999997</v>
      </c>
      <c r="BK63" s="23">
        <f>BJ63</f>
        <v>65551.199999999997</v>
      </c>
      <c r="BL63" s="23">
        <f t="shared" si="49"/>
        <v>65551.199999999997</v>
      </c>
      <c r="BM63" s="23">
        <f t="shared" si="49"/>
        <v>65551.199999999997</v>
      </c>
      <c r="BN63" s="23">
        <f t="shared" si="49"/>
        <v>65551.199999999997</v>
      </c>
      <c r="BO63" s="23"/>
      <c r="BP63" s="23"/>
      <c r="BQ63" s="23"/>
      <c r="BR63" s="23"/>
    </row>
    <row r="64" spans="2:71" x14ac:dyDescent="0.3">
      <c r="B64" s="39" t="s">
        <v>18</v>
      </c>
      <c r="C64" s="15">
        <f>C32</f>
        <v>5.542564965938674E-2</v>
      </c>
      <c r="D64" s="37">
        <v>489000</v>
      </c>
      <c r="E64" s="38">
        <v>500000</v>
      </c>
      <c r="F64" s="28">
        <v>489000</v>
      </c>
      <c r="G64" s="28">
        <v>489000</v>
      </c>
      <c r="H64" s="46">
        <f t="shared" si="34"/>
        <v>0</v>
      </c>
      <c r="U64" s="249" t="s">
        <v>141</v>
      </c>
      <c r="V64" s="116">
        <f>V62*0.9377</f>
        <v>9901443.4388339836</v>
      </c>
      <c r="Z64" s="249" t="s">
        <v>141</v>
      </c>
      <c r="AA64" s="116">
        <f>AA62*0.9377</f>
        <v>26305863.927113988</v>
      </c>
      <c r="AC64" s="45">
        <f t="shared" si="46"/>
        <v>2033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>
        <f>T18/5</f>
        <v>45510</v>
      </c>
      <c r="AP64" s="23">
        <f>AO64</f>
        <v>45510</v>
      </c>
      <c r="AQ64" s="23">
        <f t="shared" si="47"/>
        <v>45510</v>
      </c>
      <c r="AR64" s="23">
        <f t="shared" si="47"/>
        <v>45510</v>
      </c>
      <c r="AS64" s="23">
        <f t="shared" si="47"/>
        <v>45510</v>
      </c>
      <c r="AT64" s="23"/>
      <c r="AU64" s="23"/>
      <c r="AV64" s="23"/>
      <c r="AW64" s="23"/>
      <c r="AY64" s="45">
        <f t="shared" si="48"/>
        <v>2033</v>
      </c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>
        <f>Z18/5</f>
        <v>66748</v>
      </c>
      <c r="BL64" s="23">
        <f>BK64</f>
        <v>66748</v>
      </c>
      <c r="BM64" s="23">
        <f t="shared" si="49"/>
        <v>66748</v>
      </c>
      <c r="BN64" s="23">
        <f t="shared" si="49"/>
        <v>66748</v>
      </c>
      <c r="BO64" s="23">
        <f t="shared" si="49"/>
        <v>66748</v>
      </c>
      <c r="BP64" s="23"/>
      <c r="BQ64" s="23"/>
      <c r="BR64" s="23"/>
    </row>
    <row r="65" spans="2:71" x14ac:dyDescent="0.3">
      <c r="B65" s="39" t="s">
        <v>57</v>
      </c>
      <c r="C65" s="15">
        <f>0.246601471*C37</f>
        <v>7.3994309984312959E-2</v>
      </c>
      <c r="D65" s="37">
        <v>489000</v>
      </c>
      <c r="E65" s="38">
        <v>500000</v>
      </c>
      <c r="F65" s="28">
        <v>489000</v>
      </c>
      <c r="G65" s="28">
        <v>489000</v>
      </c>
      <c r="H65" s="46">
        <f t="shared" si="34"/>
        <v>0</v>
      </c>
      <c r="U65" s="249"/>
      <c r="Z65" s="249"/>
      <c r="AC65" s="45">
        <f t="shared" si="46"/>
        <v>2034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>
        <f>T19/5</f>
        <v>46962</v>
      </c>
      <c r="AQ65" s="23">
        <f>AP65</f>
        <v>46962</v>
      </c>
      <c r="AR65" s="23">
        <f t="shared" si="47"/>
        <v>46962</v>
      </c>
      <c r="AS65" s="23">
        <f t="shared" si="47"/>
        <v>46962</v>
      </c>
      <c r="AT65" s="23">
        <f t="shared" si="47"/>
        <v>46962</v>
      </c>
      <c r="AU65" s="23"/>
      <c r="AV65" s="23"/>
      <c r="AW65" s="23"/>
      <c r="AY65" s="45">
        <f t="shared" si="48"/>
        <v>2034</v>
      </c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>
        <f>Z19/5</f>
        <v>68877.600000000006</v>
      </c>
      <c r="BM65" s="23">
        <f>BL65</f>
        <v>68877.600000000006</v>
      </c>
      <c r="BN65" s="23">
        <f t="shared" si="49"/>
        <v>68877.600000000006</v>
      </c>
      <c r="BO65" s="23">
        <f t="shared" si="49"/>
        <v>68877.600000000006</v>
      </c>
      <c r="BP65" s="23">
        <f t="shared" si="49"/>
        <v>68877.600000000006</v>
      </c>
      <c r="BQ65" s="23"/>
      <c r="BR65" s="23"/>
    </row>
    <row r="66" spans="2:71" x14ac:dyDescent="0.3">
      <c r="B66" s="134" t="s">
        <v>44</v>
      </c>
      <c r="C66" s="44">
        <f>SUM(C60:C65)</f>
        <v>0.39999855251102656</v>
      </c>
      <c r="U66" s="249" t="s">
        <v>142</v>
      </c>
      <c r="V66" s="116">
        <f>V62*0.0623</f>
        <v>657843.58135795791</v>
      </c>
      <c r="Z66" s="249" t="s">
        <v>142</v>
      </c>
      <c r="AA66" s="116">
        <f>AA62*0.0623</f>
        <v>1747739.4930779585</v>
      </c>
      <c r="AC66" s="45">
        <f t="shared" si="46"/>
        <v>2035</v>
      </c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>
        <f>T20/5</f>
        <v>47814</v>
      </c>
      <c r="AR66" s="23">
        <f>AQ66</f>
        <v>47814</v>
      </c>
      <c r="AS66" s="23">
        <f t="shared" si="47"/>
        <v>47814</v>
      </c>
      <c r="AT66" s="23">
        <f t="shared" si="47"/>
        <v>47814</v>
      </c>
      <c r="AU66" s="23">
        <f t="shared" si="47"/>
        <v>47814</v>
      </c>
      <c r="AV66" s="23"/>
      <c r="AW66" s="23"/>
      <c r="AY66" s="45">
        <v>2035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>
        <f>Z20/5</f>
        <v>70127.199999999997</v>
      </c>
      <c r="BN66" s="23">
        <f>BM66</f>
        <v>70127.199999999997</v>
      </c>
      <c r="BO66" s="23">
        <f t="shared" si="49"/>
        <v>70127.199999999997</v>
      </c>
      <c r="BP66" s="23">
        <f t="shared" si="49"/>
        <v>70127.199999999997</v>
      </c>
      <c r="BQ66" s="23">
        <f t="shared" si="49"/>
        <v>70127.199999999997</v>
      </c>
      <c r="BR66" s="23"/>
    </row>
    <row r="67" spans="2:71" x14ac:dyDescent="0.3">
      <c r="B67" s="134"/>
      <c r="C67" s="44"/>
      <c r="W67" s="8"/>
      <c r="X67" s="8"/>
      <c r="Y67" s="250"/>
      <c r="AC67" s="45">
        <v>2036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>
        <f>T21/5</f>
        <v>48030</v>
      </c>
      <c r="AS67" s="23">
        <f>AR67</f>
        <v>48030</v>
      </c>
      <c r="AT67" s="23">
        <f t="shared" si="47"/>
        <v>48030</v>
      </c>
      <c r="AU67" s="23">
        <f t="shared" si="47"/>
        <v>48030</v>
      </c>
      <c r="AV67" s="23">
        <f t="shared" ref="AV67:AV68" si="50">AU67</f>
        <v>48030</v>
      </c>
      <c r="AW67" s="23"/>
      <c r="AY67" s="45">
        <v>2036</v>
      </c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>
        <f>Z21/5</f>
        <v>70444</v>
      </c>
      <c r="BO67" s="23">
        <f>BN67</f>
        <v>70444</v>
      </c>
      <c r="BP67" s="23">
        <f t="shared" si="49"/>
        <v>70444</v>
      </c>
      <c r="BQ67" s="23">
        <f t="shared" si="49"/>
        <v>70444</v>
      </c>
      <c r="BR67" s="23">
        <f t="shared" ref="BR67:BR68" si="51">BQ67</f>
        <v>70444</v>
      </c>
    </row>
    <row r="68" spans="2:71" x14ac:dyDescent="0.3">
      <c r="B68" s="50" t="s">
        <v>58</v>
      </c>
      <c r="C68" s="51"/>
      <c r="D68" s="52"/>
      <c r="W68" s="8"/>
      <c r="X68" s="8"/>
      <c r="Y68" s="8"/>
      <c r="AC68" s="45">
        <v>2037</v>
      </c>
      <c r="AS68">
        <f>T22/5</f>
        <v>48348</v>
      </c>
      <c r="AT68">
        <f>AS68</f>
        <v>48348</v>
      </c>
      <c r="AU68">
        <f t="shared" si="47"/>
        <v>48348</v>
      </c>
      <c r="AV68">
        <f t="shared" si="50"/>
        <v>48348</v>
      </c>
      <c r="AY68" s="45">
        <v>2037</v>
      </c>
      <c r="BO68">
        <f>Z22/5</f>
        <v>70910.399999999994</v>
      </c>
      <c r="BP68">
        <f>BO68</f>
        <v>70910.399999999994</v>
      </c>
      <c r="BQ68">
        <f t="shared" si="49"/>
        <v>70910.399999999994</v>
      </c>
      <c r="BR68">
        <f t="shared" si="51"/>
        <v>70910.399999999994</v>
      </c>
    </row>
    <row r="69" spans="2:71" x14ac:dyDescent="0.3">
      <c r="B69" s="50" t="s">
        <v>59</v>
      </c>
      <c r="C69" s="51"/>
      <c r="D69" s="52"/>
      <c r="W69" s="8"/>
      <c r="X69" s="8"/>
      <c r="Y69" s="250"/>
      <c r="AC69" s="45">
        <v>2038</v>
      </c>
      <c r="AT69">
        <f>T23/5</f>
        <v>48582</v>
      </c>
      <c r="AU69">
        <f>AT69</f>
        <v>48582</v>
      </c>
      <c r="AV69">
        <f>AU69</f>
        <v>48582</v>
      </c>
      <c r="AY69" s="45">
        <v>2038</v>
      </c>
      <c r="BP69">
        <f>Z23/5</f>
        <v>71253.600000000006</v>
      </c>
      <c r="BQ69">
        <f>BP69</f>
        <v>71253.600000000006</v>
      </c>
      <c r="BR69">
        <f>BQ69</f>
        <v>71253.600000000006</v>
      </c>
    </row>
    <row r="70" spans="2:71" x14ac:dyDescent="0.3">
      <c r="B70" s="50"/>
      <c r="C70" s="51"/>
      <c r="D70" s="52"/>
      <c r="W70" s="8"/>
      <c r="X70" s="8"/>
      <c r="Y70" s="8"/>
      <c r="AC70" s="45">
        <v>2039</v>
      </c>
      <c r="AU70">
        <f>T24/5</f>
        <v>48936</v>
      </c>
      <c r="AV70">
        <f>AU70</f>
        <v>48936</v>
      </c>
      <c r="AY70" s="45">
        <v>2039</v>
      </c>
      <c r="BQ70">
        <f>Z24/5</f>
        <v>71772.800000000003</v>
      </c>
      <c r="BR70">
        <f>BQ70</f>
        <v>71772.800000000003</v>
      </c>
    </row>
    <row r="71" spans="2:71" x14ac:dyDescent="0.3">
      <c r="E71" s="47"/>
      <c r="F71" s="170" t="s">
        <v>52</v>
      </c>
      <c r="G71" s="265" t="s">
        <v>151</v>
      </c>
      <c r="H71" s="171" t="s">
        <v>67</v>
      </c>
      <c r="W71" s="8"/>
      <c r="X71" s="8"/>
      <c r="Y71" s="250"/>
      <c r="AC71" s="45">
        <v>2040</v>
      </c>
      <c r="AV71">
        <f>T25/5</f>
        <v>49170</v>
      </c>
      <c r="AY71" s="45">
        <v>2040</v>
      </c>
      <c r="BR71">
        <f>Z25/5</f>
        <v>72116</v>
      </c>
    </row>
    <row r="72" spans="2:71" x14ac:dyDescent="0.3">
      <c r="E72" s="172" t="s">
        <v>51</v>
      </c>
      <c r="F72" s="49">
        <f>F44*C44+F45*C45+F46*C46+F47*C47+F51*C51+F52*C52+F53*C53+F54*C54+F55*C55+F56*C56+F60*C60+F61*C61+F62*C62+F63*C63+F64*C64+F65*C65</f>
        <v>316006.43345772091</v>
      </c>
      <c r="G72" s="49">
        <f>G44*C44+G45*C45+G46*C46+G47*C47+G51*C51+G52*C52+G53*C53+G54*C54+G55*C55+G56*C56+G60*C60+G61*C61+G62*C62+G63*C63+G64*C64+G65*C65</f>
        <v>348144.39869087108</v>
      </c>
      <c r="H72" s="69">
        <f>G72/F72</f>
        <v>1.1017003511020289</v>
      </c>
      <c r="AC72" s="45" t="s">
        <v>44</v>
      </c>
      <c r="AD72" s="23">
        <f>SUM(AD53:AD71)</f>
        <v>36192</v>
      </c>
      <c r="AE72" s="23">
        <f t="shared" ref="AE72:AV72" si="52">SUM(AE53:AE71)</f>
        <v>72996</v>
      </c>
      <c r="AF72" s="23">
        <f t="shared" si="52"/>
        <v>111078</v>
      </c>
      <c r="AG72" s="23">
        <f t="shared" si="52"/>
        <v>150846</v>
      </c>
      <c r="AH72" s="23">
        <f t="shared" si="52"/>
        <v>190812</v>
      </c>
      <c r="AI72" s="23">
        <f t="shared" si="52"/>
        <v>195714</v>
      </c>
      <c r="AJ72" s="23">
        <f t="shared" si="52"/>
        <v>200262</v>
      </c>
      <c r="AK72" s="23">
        <f t="shared" si="52"/>
        <v>204348</v>
      </c>
      <c r="AL72" s="23">
        <f t="shared" si="52"/>
        <v>207402</v>
      </c>
      <c r="AM72" s="23">
        <f t="shared" si="52"/>
        <v>210912</v>
      </c>
      <c r="AN72" s="23">
        <f t="shared" si="52"/>
        <v>214512</v>
      </c>
      <c r="AO72" s="23">
        <f t="shared" si="52"/>
        <v>218670</v>
      </c>
      <c r="AP72" s="23">
        <f t="shared" si="52"/>
        <v>223464</v>
      </c>
      <c r="AQ72" s="23">
        <f t="shared" si="52"/>
        <v>228456</v>
      </c>
      <c r="AR72" s="23">
        <f t="shared" si="52"/>
        <v>233010</v>
      </c>
      <c r="AS72" s="23">
        <f t="shared" si="52"/>
        <v>236664</v>
      </c>
      <c r="AT72" s="23">
        <f t="shared" si="52"/>
        <v>239736</v>
      </c>
      <c r="AU72" s="23">
        <f t="shared" si="52"/>
        <v>241710</v>
      </c>
      <c r="AV72" s="23">
        <f t="shared" si="52"/>
        <v>243066</v>
      </c>
      <c r="AW72" s="23">
        <f>SUM(AD72:AV72)</f>
        <v>3659850</v>
      </c>
      <c r="AY72" s="45" t="s">
        <v>44</v>
      </c>
      <c r="AZ72" s="23">
        <f>SUM(AZ53:AZ71)</f>
        <v>53081.599999999999</v>
      </c>
      <c r="BA72" s="23">
        <f t="shared" ref="BA72:BR72" si="53">SUM(BA53:BA71)</f>
        <v>107060.79999999999</v>
      </c>
      <c r="BB72" s="23">
        <f t="shared" si="53"/>
        <v>162914.4</v>
      </c>
      <c r="BC72" s="23">
        <f t="shared" si="53"/>
        <v>221240.8</v>
      </c>
      <c r="BD72" s="23">
        <f t="shared" si="53"/>
        <v>279857.59999999998</v>
      </c>
      <c r="BE72" s="23">
        <f t="shared" si="53"/>
        <v>287047.2</v>
      </c>
      <c r="BF72" s="23">
        <f t="shared" si="53"/>
        <v>293717.59999999998</v>
      </c>
      <c r="BG72" s="23">
        <f t="shared" si="53"/>
        <v>299710.40000000002</v>
      </c>
      <c r="BH72" s="23">
        <f t="shared" si="53"/>
        <v>304189.59999999998</v>
      </c>
      <c r="BI72" s="23">
        <f t="shared" si="53"/>
        <v>309337.59999999998</v>
      </c>
      <c r="BJ72" s="23">
        <f t="shared" si="53"/>
        <v>314617.60000000003</v>
      </c>
      <c r="BK72" s="23">
        <f t="shared" si="53"/>
        <v>320716</v>
      </c>
      <c r="BL72" s="23">
        <f t="shared" si="53"/>
        <v>327747.19999999995</v>
      </c>
      <c r="BM72" s="23">
        <f t="shared" si="53"/>
        <v>335068.79999999999</v>
      </c>
      <c r="BN72" s="23">
        <f t="shared" si="53"/>
        <v>341748</v>
      </c>
      <c r="BO72" s="23">
        <f t="shared" si="53"/>
        <v>347107.19999999995</v>
      </c>
      <c r="BP72" s="23">
        <f t="shared" si="53"/>
        <v>351612.79999999993</v>
      </c>
      <c r="BQ72" s="23">
        <f t="shared" si="53"/>
        <v>354508</v>
      </c>
      <c r="BR72" s="23">
        <f t="shared" si="53"/>
        <v>356496.8</v>
      </c>
      <c r="BS72" s="23">
        <f>SUM(AZ72:BR72)</f>
        <v>5367780</v>
      </c>
    </row>
    <row r="74" spans="2:71" x14ac:dyDescent="0.3">
      <c r="B74" s="1" t="s">
        <v>54</v>
      </c>
      <c r="AC74" s="242" t="s">
        <v>44</v>
      </c>
      <c r="AY74" s="242" t="s">
        <v>44</v>
      </c>
    </row>
    <row r="75" spans="2:71" x14ac:dyDescent="0.3">
      <c r="AC75" s="45" t="s">
        <v>82</v>
      </c>
      <c r="AD75">
        <v>2022</v>
      </c>
      <c r="AE75">
        <f>AD75+1</f>
        <v>2023</v>
      </c>
      <c r="AF75">
        <f t="shared" ref="AF75:AL75" si="54">AE75+1</f>
        <v>2024</v>
      </c>
      <c r="AG75">
        <f t="shared" si="54"/>
        <v>2025</v>
      </c>
      <c r="AH75">
        <f t="shared" si="54"/>
        <v>2026</v>
      </c>
      <c r="AI75">
        <f t="shared" si="54"/>
        <v>2027</v>
      </c>
      <c r="AJ75">
        <f t="shared" si="54"/>
        <v>2028</v>
      </c>
      <c r="AK75">
        <f t="shared" si="54"/>
        <v>2029</v>
      </c>
      <c r="AL75">
        <f t="shared" si="54"/>
        <v>2030</v>
      </c>
      <c r="AM75">
        <f>AL75+1</f>
        <v>2031</v>
      </c>
      <c r="AN75">
        <f t="shared" ref="AN75:AP75" si="55">AM75+1</f>
        <v>2032</v>
      </c>
      <c r="AO75">
        <f t="shared" si="55"/>
        <v>2033</v>
      </c>
      <c r="AP75">
        <f t="shared" si="55"/>
        <v>2034</v>
      </c>
      <c r="AQ75">
        <f>AP75+1</f>
        <v>2035</v>
      </c>
      <c r="AR75">
        <f t="shared" ref="AR75:AT75" si="56">AQ75+1</f>
        <v>2036</v>
      </c>
      <c r="AS75">
        <f t="shared" si="56"/>
        <v>2037</v>
      </c>
      <c r="AT75">
        <f t="shared" si="56"/>
        <v>2038</v>
      </c>
      <c r="AU75">
        <f>AT75+1</f>
        <v>2039</v>
      </c>
      <c r="AV75">
        <f t="shared" ref="AV75" si="57">AU75+1</f>
        <v>2040</v>
      </c>
      <c r="AY75" s="45" t="s">
        <v>82</v>
      </c>
      <c r="AZ75">
        <v>2022</v>
      </c>
      <c r="BA75">
        <f>AZ75+1</f>
        <v>2023</v>
      </c>
      <c r="BB75">
        <f t="shared" ref="BB75:BH75" si="58">BA75+1</f>
        <v>2024</v>
      </c>
      <c r="BC75">
        <f t="shared" si="58"/>
        <v>2025</v>
      </c>
      <c r="BD75">
        <f t="shared" si="58"/>
        <v>2026</v>
      </c>
      <c r="BE75">
        <f t="shared" si="58"/>
        <v>2027</v>
      </c>
      <c r="BF75">
        <f t="shared" si="58"/>
        <v>2028</v>
      </c>
      <c r="BG75">
        <f t="shared" si="58"/>
        <v>2029</v>
      </c>
      <c r="BH75">
        <f t="shared" si="58"/>
        <v>2030</v>
      </c>
      <c r="BI75">
        <f>BH75+1</f>
        <v>2031</v>
      </c>
      <c r="BJ75">
        <f t="shared" ref="BJ75:BL75" si="59">BI75+1</f>
        <v>2032</v>
      </c>
      <c r="BK75">
        <f t="shared" si="59"/>
        <v>2033</v>
      </c>
      <c r="BL75">
        <f t="shared" si="59"/>
        <v>2034</v>
      </c>
      <c r="BM75">
        <f>BL75+1</f>
        <v>2035</v>
      </c>
      <c r="BN75">
        <f t="shared" ref="BN75:BP75" si="60">BM75+1</f>
        <v>2036</v>
      </c>
      <c r="BO75">
        <f t="shared" si="60"/>
        <v>2037</v>
      </c>
      <c r="BP75">
        <f t="shared" si="60"/>
        <v>2038</v>
      </c>
      <c r="BQ75">
        <f>BP75+1</f>
        <v>2039</v>
      </c>
      <c r="BR75">
        <f t="shared" ref="BR75" si="61">BQ75+1</f>
        <v>2040</v>
      </c>
    </row>
    <row r="76" spans="2:71" x14ac:dyDescent="0.3">
      <c r="B76" s="251" t="s">
        <v>45</v>
      </c>
      <c r="C76" s="24" t="s">
        <v>26</v>
      </c>
      <c r="D76" s="24" t="s">
        <v>11</v>
      </c>
      <c r="E76" s="24" t="s">
        <v>43</v>
      </c>
      <c r="F76" s="24" t="s">
        <v>48</v>
      </c>
      <c r="G76" s="168" t="s">
        <v>150</v>
      </c>
      <c r="H76" s="13" t="s">
        <v>50</v>
      </c>
      <c r="AC76" s="45">
        <f t="shared" ref="AC76:AC89" si="62">AC53</f>
        <v>2022</v>
      </c>
      <c r="AD76" s="23">
        <f>SUM(AD53,AD30,AD7)</f>
        <v>386483.6</v>
      </c>
      <c r="AE76" s="23">
        <f t="shared" ref="AE76:AV76" si="63">SUM(AE53,AE30,AE7)</f>
        <v>386483.6</v>
      </c>
      <c r="AF76" s="23">
        <f t="shared" si="63"/>
        <v>386483.6</v>
      </c>
      <c r="AG76" s="23">
        <f t="shared" si="63"/>
        <v>386483.6</v>
      </c>
      <c r="AH76" s="23">
        <f t="shared" si="63"/>
        <v>386483.6</v>
      </c>
      <c r="AI76" s="23">
        <f t="shared" si="63"/>
        <v>0</v>
      </c>
      <c r="AJ76" s="23">
        <f t="shared" si="63"/>
        <v>0</v>
      </c>
      <c r="AK76" s="23">
        <f t="shared" si="63"/>
        <v>0</v>
      </c>
      <c r="AL76" s="23">
        <f t="shared" si="63"/>
        <v>0</v>
      </c>
      <c r="AM76" s="23">
        <f t="shared" si="63"/>
        <v>0</v>
      </c>
      <c r="AN76" s="23">
        <f t="shared" si="63"/>
        <v>0</v>
      </c>
      <c r="AO76" s="23">
        <f t="shared" si="63"/>
        <v>0</v>
      </c>
      <c r="AP76" s="23">
        <f t="shared" si="63"/>
        <v>0</v>
      </c>
      <c r="AQ76" s="23">
        <f t="shared" si="63"/>
        <v>0</v>
      </c>
      <c r="AR76" s="23">
        <f t="shared" si="63"/>
        <v>0</v>
      </c>
      <c r="AS76" s="23">
        <f t="shared" si="63"/>
        <v>0</v>
      </c>
      <c r="AT76" s="23">
        <f t="shared" si="63"/>
        <v>0</v>
      </c>
      <c r="AU76" s="23">
        <f t="shared" si="63"/>
        <v>0</v>
      </c>
      <c r="AV76" s="23">
        <f t="shared" si="63"/>
        <v>0</v>
      </c>
      <c r="AW76" s="23"/>
      <c r="AY76" s="45">
        <f t="shared" ref="AY76:AY89" si="64">AY53</f>
        <v>2022</v>
      </c>
      <c r="AZ76" s="23">
        <f>SUM(AZ53,AZ30,AZ7)</f>
        <v>559613.6</v>
      </c>
      <c r="BA76" s="23">
        <f t="shared" ref="BA76:BR76" si="65">SUM(BA53,BA30,BA7)</f>
        <v>559613.6</v>
      </c>
      <c r="BB76" s="23">
        <f t="shared" si="65"/>
        <v>559613.6</v>
      </c>
      <c r="BC76" s="23">
        <f t="shared" si="65"/>
        <v>559613.6</v>
      </c>
      <c r="BD76" s="23">
        <f t="shared" si="65"/>
        <v>559613.6</v>
      </c>
      <c r="BE76" s="23">
        <f t="shared" si="65"/>
        <v>0</v>
      </c>
      <c r="BF76" s="23">
        <f t="shared" si="65"/>
        <v>0</v>
      </c>
      <c r="BG76" s="23">
        <f t="shared" si="65"/>
        <v>0</v>
      </c>
      <c r="BH76" s="23">
        <f t="shared" si="65"/>
        <v>0</v>
      </c>
      <c r="BI76" s="23">
        <f t="shared" si="65"/>
        <v>0</v>
      </c>
      <c r="BJ76" s="23">
        <f t="shared" si="65"/>
        <v>0</v>
      </c>
      <c r="BK76" s="23">
        <f t="shared" si="65"/>
        <v>0</v>
      </c>
      <c r="BL76" s="23">
        <f t="shared" si="65"/>
        <v>0</v>
      </c>
      <c r="BM76" s="23">
        <f t="shared" si="65"/>
        <v>0</v>
      </c>
      <c r="BN76" s="23">
        <f t="shared" si="65"/>
        <v>0</v>
      </c>
      <c r="BO76" s="23">
        <f t="shared" si="65"/>
        <v>0</v>
      </c>
      <c r="BP76" s="23">
        <f t="shared" si="65"/>
        <v>0</v>
      </c>
      <c r="BQ76" s="23">
        <f t="shared" si="65"/>
        <v>0</v>
      </c>
      <c r="BR76" s="23">
        <f t="shared" si="65"/>
        <v>0</v>
      </c>
    </row>
    <row r="77" spans="2:71" x14ac:dyDescent="0.3">
      <c r="B77" s="54" t="s">
        <v>30</v>
      </c>
      <c r="C77" s="55">
        <f>G27</f>
        <v>3.5973024661109999E-2</v>
      </c>
      <c r="D77" s="56">
        <f>H27</f>
        <v>89000</v>
      </c>
      <c r="E77" s="57">
        <v>100000</v>
      </c>
      <c r="F77" s="45">
        <v>89000</v>
      </c>
      <c r="G77" s="45">
        <v>89000</v>
      </c>
      <c r="H77" s="45">
        <f>G77-F77</f>
        <v>0</v>
      </c>
      <c r="X77" s="249"/>
      <c r="AC77" s="45">
        <f t="shared" si="62"/>
        <v>2023</v>
      </c>
      <c r="AD77" s="23">
        <f t="shared" ref="AD77:AV90" si="66">SUM(AD54,AD31,AD8)</f>
        <v>0</v>
      </c>
      <c r="AE77" s="23">
        <f t="shared" si="66"/>
        <v>423439.6</v>
      </c>
      <c r="AF77" s="23">
        <f t="shared" si="66"/>
        <v>423439.6</v>
      </c>
      <c r="AG77" s="23">
        <f t="shared" si="66"/>
        <v>423439.6</v>
      </c>
      <c r="AH77" s="23">
        <f t="shared" si="66"/>
        <v>423439.6</v>
      </c>
      <c r="AI77" s="23">
        <f t="shared" si="66"/>
        <v>423439.6</v>
      </c>
      <c r="AJ77" s="23">
        <f t="shared" si="66"/>
        <v>0</v>
      </c>
      <c r="AK77" s="23">
        <f t="shared" si="66"/>
        <v>0</v>
      </c>
      <c r="AL77" s="23">
        <f t="shared" si="66"/>
        <v>0</v>
      </c>
      <c r="AM77" s="23">
        <f t="shared" si="66"/>
        <v>0</v>
      </c>
      <c r="AN77" s="23">
        <f t="shared" si="66"/>
        <v>0</v>
      </c>
      <c r="AO77" s="23">
        <f t="shared" si="66"/>
        <v>0</v>
      </c>
      <c r="AP77" s="23">
        <f t="shared" si="66"/>
        <v>0</v>
      </c>
      <c r="AQ77" s="23">
        <f t="shared" si="66"/>
        <v>0</v>
      </c>
      <c r="AR77" s="23">
        <f t="shared" si="66"/>
        <v>0</v>
      </c>
      <c r="AS77" s="23">
        <f t="shared" si="66"/>
        <v>0</v>
      </c>
      <c r="AT77" s="23">
        <f t="shared" si="66"/>
        <v>0</v>
      </c>
      <c r="AU77" s="23">
        <f t="shared" si="66"/>
        <v>0</v>
      </c>
      <c r="AV77" s="23">
        <f t="shared" si="66"/>
        <v>0</v>
      </c>
      <c r="AW77" s="23"/>
      <c r="AY77" s="45">
        <f t="shared" si="64"/>
        <v>2023</v>
      </c>
      <c r="AZ77" s="23">
        <f t="shared" ref="AZ77:BR90" si="67">SUM(AZ54,AZ31,AZ8)</f>
        <v>0</v>
      </c>
      <c r="BA77" s="23">
        <f t="shared" si="67"/>
        <v>613159.79999999993</v>
      </c>
      <c r="BB77" s="23">
        <f t="shared" si="67"/>
        <v>613159.79999999993</v>
      </c>
      <c r="BC77" s="23">
        <f t="shared" si="67"/>
        <v>613159.79999999993</v>
      </c>
      <c r="BD77" s="23">
        <f t="shared" si="67"/>
        <v>613159.79999999993</v>
      </c>
      <c r="BE77" s="23">
        <f t="shared" si="67"/>
        <v>613159.79999999993</v>
      </c>
      <c r="BF77" s="23">
        <f t="shared" si="67"/>
        <v>0</v>
      </c>
      <c r="BG77" s="23">
        <f t="shared" si="67"/>
        <v>0</v>
      </c>
      <c r="BH77" s="23">
        <f t="shared" si="67"/>
        <v>0</v>
      </c>
      <c r="BI77" s="23">
        <f t="shared" si="67"/>
        <v>0</v>
      </c>
      <c r="BJ77" s="23">
        <f t="shared" si="67"/>
        <v>0</v>
      </c>
      <c r="BK77" s="23">
        <f t="shared" si="67"/>
        <v>0</v>
      </c>
      <c r="BL77" s="23">
        <f t="shared" si="67"/>
        <v>0</v>
      </c>
      <c r="BM77" s="23">
        <f t="shared" si="67"/>
        <v>0</v>
      </c>
      <c r="BN77" s="23">
        <f t="shared" si="67"/>
        <v>0</v>
      </c>
      <c r="BO77" s="23">
        <f t="shared" si="67"/>
        <v>0</v>
      </c>
      <c r="BP77" s="23">
        <f t="shared" si="67"/>
        <v>0</v>
      </c>
      <c r="BQ77" s="23">
        <f t="shared" si="67"/>
        <v>0</v>
      </c>
      <c r="BR77" s="23">
        <f t="shared" si="67"/>
        <v>0</v>
      </c>
    </row>
    <row r="78" spans="2:71" x14ac:dyDescent="0.3">
      <c r="B78" s="54" t="s">
        <v>31</v>
      </c>
      <c r="C78" s="55">
        <f>G28</f>
        <v>2.1416890580961748E-4</v>
      </c>
      <c r="D78" s="56">
        <f>H28</f>
        <v>149000</v>
      </c>
      <c r="E78" s="57">
        <v>100000</v>
      </c>
      <c r="F78" s="45">
        <v>100000</v>
      </c>
      <c r="G78" s="45">
        <v>100000</v>
      </c>
      <c r="H78" s="45">
        <v>0</v>
      </c>
      <c r="AC78" s="45">
        <f t="shared" si="62"/>
        <v>2024</v>
      </c>
      <c r="AD78" s="23">
        <f t="shared" si="66"/>
        <v>0</v>
      </c>
      <c r="AE78" s="23">
        <f t="shared" si="66"/>
        <v>0</v>
      </c>
      <c r="AF78" s="23">
        <f t="shared" si="66"/>
        <v>398176.6</v>
      </c>
      <c r="AG78" s="23">
        <f t="shared" si="66"/>
        <v>398176.6</v>
      </c>
      <c r="AH78" s="23">
        <f t="shared" si="66"/>
        <v>398176.6</v>
      </c>
      <c r="AI78" s="23">
        <f t="shared" si="66"/>
        <v>398176.6</v>
      </c>
      <c r="AJ78" s="23">
        <f t="shared" si="66"/>
        <v>398176.6</v>
      </c>
      <c r="AK78" s="23">
        <f t="shared" si="66"/>
        <v>0</v>
      </c>
      <c r="AL78" s="23">
        <f t="shared" si="66"/>
        <v>0</v>
      </c>
      <c r="AM78" s="23">
        <f t="shared" si="66"/>
        <v>0</v>
      </c>
      <c r="AN78" s="23">
        <f t="shared" si="66"/>
        <v>0</v>
      </c>
      <c r="AO78" s="23">
        <f t="shared" si="66"/>
        <v>0</v>
      </c>
      <c r="AP78" s="23">
        <f t="shared" si="66"/>
        <v>0</v>
      </c>
      <c r="AQ78" s="23">
        <f t="shared" si="66"/>
        <v>0</v>
      </c>
      <c r="AR78" s="23">
        <f t="shared" si="66"/>
        <v>0</v>
      </c>
      <c r="AS78" s="23">
        <f t="shared" si="66"/>
        <v>0</v>
      </c>
      <c r="AT78" s="23">
        <f t="shared" si="66"/>
        <v>0</v>
      </c>
      <c r="AU78" s="23">
        <f t="shared" si="66"/>
        <v>0</v>
      </c>
      <c r="AV78" s="23">
        <f t="shared" si="66"/>
        <v>0</v>
      </c>
      <c r="AW78" s="23"/>
      <c r="AY78" s="45">
        <f t="shared" si="64"/>
        <v>2024</v>
      </c>
      <c r="AZ78" s="23">
        <f t="shared" si="67"/>
        <v>0</v>
      </c>
      <c r="BA78" s="23">
        <f t="shared" si="67"/>
        <v>0</v>
      </c>
      <c r="BB78" s="23">
        <f t="shared" si="67"/>
        <v>576534.80000000005</v>
      </c>
      <c r="BC78" s="23">
        <f t="shared" si="67"/>
        <v>576534.80000000005</v>
      </c>
      <c r="BD78" s="23">
        <f t="shared" si="67"/>
        <v>576534.80000000005</v>
      </c>
      <c r="BE78" s="23">
        <f t="shared" si="67"/>
        <v>576534.80000000005</v>
      </c>
      <c r="BF78" s="23">
        <f t="shared" si="67"/>
        <v>576534.80000000005</v>
      </c>
      <c r="BG78" s="23">
        <f t="shared" si="67"/>
        <v>0</v>
      </c>
      <c r="BH78" s="23">
        <f t="shared" si="67"/>
        <v>0</v>
      </c>
      <c r="BI78" s="23">
        <f t="shared" si="67"/>
        <v>0</v>
      </c>
      <c r="BJ78" s="23">
        <f t="shared" si="67"/>
        <v>0</v>
      </c>
      <c r="BK78" s="23">
        <f t="shared" si="67"/>
        <v>0</v>
      </c>
      <c r="BL78" s="23">
        <f t="shared" si="67"/>
        <v>0</v>
      </c>
      <c r="BM78" s="23">
        <f t="shared" si="67"/>
        <v>0</v>
      </c>
      <c r="BN78" s="23">
        <f t="shared" si="67"/>
        <v>0</v>
      </c>
      <c r="BO78" s="23">
        <f t="shared" si="67"/>
        <v>0</v>
      </c>
      <c r="BP78" s="23">
        <f t="shared" si="67"/>
        <v>0</v>
      </c>
      <c r="BQ78" s="23">
        <f t="shared" si="67"/>
        <v>0</v>
      </c>
      <c r="BR78" s="23">
        <f t="shared" si="67"/>
        <v>0</v>
      </c>
    </row>
    <row r="79" spans="2:71" x14ac:dyDescent="0.3">
      <c r="B79" s="54" t="s">
        <v>61</v>
      </c>
      <c r="C79" s="55">
        <f>0.896804739*G34</f>
        <v>0.48143696752064047</v>
      </c>
      <c r="D79" s="57">
        <f>H34</f>
        <v>153000</v>
      </c>
      <c r="E79" s="57">
        <v>100000</v>
      </c>
      <c r="F79" s="45">
        <v>100000</v>
      </c>
      <c r="G79" s="45">
        <v>100000</v>
      </c>
      <c r="H79" s="45">
        <v>0</v>
      </c>
      <c r="X79" s="249"/>
      <c r="Y79" s="116"/>
      <c r="AC79" s="45">
        <f t="shared" si="62"/>
        <v>2025</v>
      </c>
      <c r="AD79" s="23">
        <f t="shared" si="66"/>
        <v>0</v>
      </c>
      <c r="AE79" s="23">
        <f t="shared" si="66"/>
        <v>0</v>
      </c>
      <c r="AF79" s="23">
        <f t="shared" si="66"/>
        <v>0</v>
      </c>
      <c r="AG79" s="23">
        <f t="shared" si="66"/>
        <v>408210.2</v>
      </c>
      <c r="AH79" s="23">
        <f t="shared" si="66"/>
        <v>408210.2</v>
      </c>
      <c r="AI79" s="23">
        <f t="shared" si="66"/>
        <v>408210.2</v>
      </c>
      <c r="AJ79" s="23">
        <f t="shared" si="66"/>
        <v>408210.2</v>
      </c>
      <c r="AK79" s="23">
        <f t="shared" si="66"/>
        <v>408210.2</v>
      </c>
      <c r="AL79" s="23">
        <f t="shared" si="66"/>
        <v>0</v>
      </c>
      <c r="AM79" s="23">
        <f t="shared" si="66"/>
        <v>0</v>
      </c>
      <c r="AN79" s="23">
        <f t="shared" si="66"/>
        <v>0</v>
      </c>
      <c r="AO79" s="23">
        <f t="shared" si="66"/>
        <v>0</v>
      </c>
      <c r="AP79" s="23">
        <f t="shared" si="66"/>
        <v>0</v>
      </c>
      <c r="AQ79" s="23">
        <f t="shared" si="66"/>
        <v>0</v>
      </c>
      <c r="AR79" s="23">
        <f t="shared" si="66"/>
        <v>0</v>
      </c>
      <c r="AS79" s="23">
        <f t="shared" si="66"/>
        <v>0</v>
      </c>
      <c r="AT79" s="23">
        <f t="shared" si="66"/>
        <v>0</v>
      </c>
      <c r="AU79" s="23">
        <f t="shared" si="66"/>
        <v>0</v>
      </c>
      <c r="AV79" s="23">
        <f t="shared" si="66"/>
        <v>0</v>
      </c>
      <c r="AW79" s="23"/>
      <c r="AY79" s="45">
        <f t="shared" si="64"/>
        <v>2025</v>
      </c>
      <c r="AZ79" s="23">
        <f t="shared" si="67"/>
        <v>0</v>
      </c>
      <c r="BA79" s="23">
        <f t="shared" si="67"/>
        <v>0</v>
      </c>
      <c r="BB79" s="23">
        <f t="shared" si="67"/>
        <v>0</v>
      </c>
      <c r="BC79" s="23">
        <f t="shared" si="67"/>
        <v>591053.80000000005</v>
      </c>
      <c r="BD79" s="23">
        <f t="shared" si="67"/>
        <v>591053.80000000005</v>
      </c>
      <c r="BE79" s="23">
        <f t="shared" si="67"/>
        <v>591053.80000000005</v>
      </c>
      <c r="BF79" s="23">
        <f t="shared" si="67"/>
        <v>591053.80000000005</v>
      </c>
      <c r="BG79" s="23">
        <f t="shared" si="67"/>
        <v>591053.80000000005</v>
      </c>
      <c r="BH79" s="23">
        <f t="shared" si="67"/>
        <v>0</v>
      </c>
      <c r="BI79" s="23">
        <f t="shared" si="67"/>
        <v>0</v>
      </c>
      <c r="BJ79" s="23">
        <f t="shared" si="67"/>
        <v>0</v>
      </c>
      <c r="BK79" s="23">
        <f t="shared" si="67"/>
        <v>0</v>
      </c>
      <c r="BL79" s="23">
        <f t="shared" si="67"/>
        <v>0</v>
      </c>
      <c r="BM79" s="23">
        <f t="shared" si="67"/>
        <v>0</v>
      </c>
      <c r="BN79" s="23">
        <f t="shared" si="67"/>
        <v>0</v>
      </c>
      <c r="BO79" s="23">
        <f t="shared" si="67"/>
        <v>0</v>
      </c>
      <c r="BP79" s="23">
        <f t="shared" si="67"/>
        <v>0</v>
      </c>
      <c r="BQ79" s="23">
        <f t="shared" si="67"/>
        <v>0</v>
      </c>
      <c r="BR79" s="23">
        <f t="shared" si="67"/>
        <v>0</v>
      </c>
    </row>
    <row r="80" spans="2:71" x14ac:dyDescent="0.3">
      <c r="B80" s="54" t="s">
        <v>38</v>
      </c>
      <c r="C80" s="55">
        <f>G35</f>
        <v>6.7213846610611833E-2</v>
      </c>
      <c r="D80" s="57">
        <f>H35</f>
        <v>44000</v>
      </c>
      <c r="E80" s="57">
        <v>100000</v>
      </c>
      <c r="F80" s="45">
        <v>44000</v>
      </c>
      <c r="G80" s="45">
        <v>44000</v>
      </c>
      <c r="H80" s="45">
        <f t="shared" ref="H80:H81" si="68">G80-F80</f>
        <v>0</v>
      </c>
      <c r="X80" s="249"/>
      <c r="AC80" s="45">
        <f t="shared" si="62"/>
        <v>2026</v>
      </c>
      <c r="AD80" s="23">
        <f t="shared" si="66"/>
        <v>0</v>
      </c>
      <c r="AE80" s="23">
        <f t="shared" si="66"/>
        <v>0</v>
      </c>
      <c r="AF80" s="23">
        <f t="shared" si="66"/>
        <v>0</v>
      </c>
      <c r="AG80" s="23">
        <f t="shared" si="66"/>
        <v>0</v>
      </c>
      <c r="AH80" s="23">
        <f t="shared" si="66"/>
        <v>421946.8</v>
      </c>
      <c r="AI80" s="23">
        <f t="shared" si="66"/>
        <v>421946.8</v>
      </c>
      <c r="AJ80" s="23">
        <f t="shared" si="66"/>
        <v>421946.8</v>
      </c>
      <c r="AK80" s="23">
        <f t="shared" si="66"/>
        <v>421946.8</v>
      </c>
      <c r="AL80" s="23">
        <f t="shared" si="66"/>
        <v>421946.8</v>
      </c>
      <c r="AM80" s="23">
        <f t="shared" si="66"/>
        <v>0</v>
      </c>
      <c r="AN80" s="23">
        <f t="shared" si="66"/>
        <v>0</v>
      </c>
      <c r="AO80" s="23">
        <f t="shared" si="66"/>
        <v>0</v>
      </c>
      <c r="AP80" s="23">
        <f t="shared" si="66"/>
        <v>0</v>
      </c>
      <c r="AQ80" s="23">
        <f t="shared" si="66"/>
        <v>0</v>
      </c>
      <c r="AR80" s="23">
        <f t="shared" si="66"/>
        <v>0</v>
      </c>
      <c r="AS80" s="23">
        <f t="shared" si="66"/>
        <v>0</v>
      </c>
      <c r="AT80" s="23">
        <f t="shared" si="66"/>
        <v>0</v>
      </c>
      <c r="AU80" s="23">
        <f t="shared" si="66"/>
        <v>0</v>
      </c>
      <c r="AV80" s="23">
        <f t="shared" si="66"/>
        <v>0</v>
      </c>
      <c r="AW80" s="23"/>
      <c r="AY80" s="45">
        <f t="shared" si="64"/>
        <v>2026</v>
      </c>
      <c r="AZ80" s="23">
        <f t="shared" si="67"/>
        <v>0</v>
      </c>
      <c r="BA80" s="23">
        <f t="shared" si="67"/>
        <v>0</v>
      </c>
      <c r="BB80" s="23">
        <f t="shared" si="67"/>
        <v>0</v>
      </c>
      <c r="BC80" s="23">
        <f t="shared" si="67"/>
        <v>0</v>
      </c>
      <c r="BD80" s="23">
        <f t="shared" si="67"/>
        <v>610957.4</v>
      </c>
      <c r="BE80" s="23">
        <f t="shared" si="67"/>
        <v>610957.4</v>
      </c>
      <c r="BF80" s="23">
        <f t="shared" si="67"/>
        <v>610957.4</v>
      </c>
      <c r="BG80" s="23">
        <f t="shared" si="67"/>
        <v>610957.4</v>
      </c>
      <c r="BH80" s="23">
        <f t="shared" si="67"/>
        <v>610957.4</v>
      </c>
      <c r="BI80" s="23">
        <f t="shared" si="67"/>
        <v>0</v>
      </c>
      <c r="BJ80" s="23">
        <f t="shared" si="67"/>
        <v>0</v>
      </c>
      <c r="BK80" s="23">
        <f t="shared" si="67"/>
        <v>0</v>
      </c>
      <c r="BL80" s="23">
        <f t="shared" si="67"/>
        <v>0</v>
      </c>
      <c r="BM80" s="23">
        <f t="shared" si="67"/>
        <v>0</v>
      </c>
      <c r="BN80" s="23">
        <f t="shared" si="67"/>
        <v>0</v>
      </c>
      <c r="BO80" s="23">
        <f t="shared" si="67"/>
        <v>0</v>
      </c>
      <c r="BP80" s="23">
        <f t="shared" si="67"/>
        <v>0</v>
      </c>
      <c r="BQ80" s="23">
        <f t="shared" si="67"/>
        <v>0</v>
      </c>
      <c r="BR80" s="23">
        <f t="shared" si="67"/>
        <v>0</v>
      </c>
    </row>
    <row r="81" spans="2:71" x14ac:dyDescent="0.3">
      <c r="B81" s="54" t="s">
        <v>39</v>
      </c>
      <c r="C81" s="55">
        <f>G36</f>
        <v>1.516199237199907E-2</v>
      </c>
      <c r="D81" s="57">
        <f>H36</f>
        <v>41000</v>
      </c>
      <c r="E81" s="57">
        <v>100000</v>
      </c>
      <c r="F81" s="45">
        <v>41000</v>
      </c>
      <c r="G81" s="45">
        <v>41000</v>
      </c>
      <c r="H81" s="45">
        <f t="shared" si="68"/>
        <v>0</v>
      </c>
      <c r="X81" s="249"/>
      <c r="Y81" s="116"/>
      <c r="AC81" s="45">
        <f t="shared" si="62"/>
        <v>2027</v>
      </c>
      <c r="AD81" s="23">
        <f t="shared" si="66"/>
        <v>0</v>
      </c>
      <c r="AE81" s="23">
        <f t="shared" si="66"/>
        <v>0</v>
      </c>
      <c r="AF81" s="23">
        <f t="shared" si="66"/>
        <v>0</v>
      </c>
      <c r="AG81" s="23">
        <f t="shared" si="66"/>
        <v>0</v>
      </c>
      <c r="AH81" s="23">
        <f t="shared" si="66"/>
        <v>0</v>
      </c>
      <c r="AI81" s="23">
        <f t="shared" si="66"/>
        <v>430426.4</v>
      </c>
      <c r="AJ81" s="23">
        <f t="shared" si="66"/>
        <v>430426.4</v>
      </c>
      <c r="AK81" s="23">
        <f t="shared" si="66"/>
        <v>430426.4</v>
      </c>
      <c r="AL81" s="23">
        <f t="shared" si="66"/>
        <v>430426.4</v>
      </c>
      <c r="AM81" s="23">
        <f t="shared" si="66"/>
        <v>430426.4</v>
      </c>
      <c r="AN81" s="23">
        <f t="shared" si="66"/>
        <v>0</v>
      </c>
      <c r="AO81" s="23">
        <f t="shared" si="66"/>
        <v>0</v>
      </c>
      <c r="AP81" s="23">
        <f t="shared" si="66"/>
        <v>0</v>
      </c>
      <c r="AQ81" s="23">
        <f t="shared" si="66"/>
        <v>0</v>
      </c>
      <c r="AR81" s="23">
        <f t="shared" si="66"/>
        <v>0</v>
      </c>
      <c r="AS81" s="23">
        <f t="shared" si="66"/>
        <v>0</v>
      </c>
      <c r="AT81" s="23">
        <f t="shared" si="66"/>
        <v>0</v>
      </c>
      <c r="AU81" s="23">
        <f t="shared" si="66"/>
        <v>0</v>
      </c>
      <c r="AV81" s="23">
        <f t="shared" si="66"/>
        <v>0</v>
      </c>
      <c r="AW81" s="23"/>
      <c r="AY81" s="45">
        <f t="shared" si="64"/>
        <v>2027</v>
      </c>
      <c r="AZ81" s="23">
        <f t="shared" si="67"/>
        <v>0</v>
      </c>
      <c r="BA81" s="23">
        <f t="shared" si="67"/>
        <v>0</v>
      </c>
      <c r="BB81" s="23">
        <f t="shared" si="67"/>
        <v>0</v>
      </c>
      <c r="BC81" s="23">
        <f t="shared" si="67"/>
        <v>0</v>
      </c>
      <c r="BD81" s="23">
        <f t="shared" si="67"/>
        <v>0</v>
      </c>
      <c r="BE81" s="23">
        <f t="shared" si="67"/>
        <v>623231.39999999991</v>
      </c>
      <c r="BF81" s="23">
        <f t="shared" si="67"/>
        <v>623231.39999999991</v>
      </c>
      <c r="BG81" s="23">
        <f t="shared" si="67"/>
        <v>623231.39999999991</v>
      </c>
      <c r="BH81" s="23">
        <f t="shared" si="67"/>
        <v>623231.39999999991</v>
      </c>
      <c r="BI81" s="23">
        <f t="shared" si="67"/>
        <v>623231.39999999991</v>
      </c>
      <c r="BJ81" s="23">
        <f t="shared" si="67"/>
        <v>0</v>
      </c>
      <c r="BK81" s="23">
        <f t="shared" si="67"/>
        <v>0</v>
      </c>
      <c r="BL81" s="23">
        <f t="shared" si="67"/>
        <v>0</v>
      </c>
      <c r="BM81" s="23">
        <f t="shared" si="67"/>
        <v>0</v>
      </c>
      <c r="BN81" s="23">
        <f t="shared" si="67"/>
        <v>0</v>
      </c>
      <c r="BO81" s="23">
        <f t="shared" si="67"/>
        <v>0</v>
      </c>
      <c r="BP81" s="23">
        <f t="shared" si="67"/>
        <v>0</v>
      </c>
      <c r="BQ81" s="23">
        <f t="shared" si="67"/>
        <v>0</v>
      </c>
      <c r="BR81" s="23">
        <f t="shared" si="67"/>
        <v>0</v>
      </c>
    </row>
    <row r="82" spans="2:71" x14ac:dyDescent="0.3">
      <c r="B82" s="58" t="s">
        <v>44</v>
      </c>
      <c r="C82" s="59">
        <f>SUM(C77:C81)</f>
        <v>0.60000000007017096</v>
      </c>
      <c r="D82" s="46"/>
      <c r="E82" s="45"/>
      <c r="AC82" s="45">
        <f t="shared" si="62"/>
        <v>2028</v>
      </c>
      <c r="AD82" s="23">
        <f t="shared" si="66"/>
        <v>0</v>
      </c>
      <c r="AE82" s="23">
        <f t="shared" si="66"/>
        <v>0</v>
      </c>
      <c r="AF82" s="23">
        <f t="shared" si="66"/>
        <v>0</v>
      </c>
      <c r="AG82" s="23">
        <f t="shared" si="66"/>
        <v>0</v>
      </c>
      <c r="AH82" s="23">
        <f t="shared" si="66"/>
        <v>0</v>
      </c>
      <c r="AI82" s="23">
        <f t="shared" si="66"/>
        <v>0</v>
      </c>
      <c r="AJ82" s="23">
        <f t="shared" si="66"/>
        <v>438531.8</v>
      </c>
      <c r="AK82" s="23">
        <f t="shared" si="66"/>
        <v>438531.8</v>
      </c>
      <c r="AL82" s="23">
        <f t="shared" si="66"/>
        <v>438531.8</v>
      </c>
      <c r="AM82" s="23">
        <f t="shared" si="66"/>
        <v>438531.8</v>
      </c>
      <c r="AN82" s="23">
        <f t="shared" si="66"/>
        <v>438531.8</v>
      </c>
      <c r="AO82" s="23">
        <f t="shared" si="66"/>
        <v>0</v>
      </c>
      <c r="AP82" s="23">
        <f t="shared" si="66"/>
        <v>0</v>
      </c>
      <c r="AQ82" s="23">
        <f t="shared" si="66"/>
        <v>0</v>
      </c>
      <c r="AR82" s="23">
        <f t="shared" si="66"/>
        <v>0</v>
      </c>
      <c r="AS82" s="23">
        <f t="shared" si="66"/>
        <v>0</v>
      </c>
      <c r="AT82" s="23">
        <f t="shared" si="66"/>
        <v>0</v>
      </c>
      <c r="AU82" s="23">
        <f t="shared" si="66"/>
        <v>0</v>
      </c>
      <c r="AV82" s="23">
        <f t="shared" si="66"/>
        <v>0</v>
      </c>
      <c r="AW82" s="23"/>
      <c r="AY82" s="45">
        <f t="shared" si="64"/>
        <v>2028</v>
      </c>
      <c r="AZ82" s="23">
        <f t="shared" si="67"/>
        <v>0</v>
      </c>
      <c r="BA82" s="23">
        <f t="shared" si="67"/>
        <v>0</v>
      </c>
      <c r="BB82" s="23">
        <f t="shared" si="67"/>
        <v>0</v>
      </c>
      <c r="BC82" s="23">
        <f t="shared" si="67"/>
        <v>0</v>
      </c>
      <c r="BD82" s="23">
        <f t="shared" si="67"/>
        <v>0</v>
      </c>
      <c r="BE82" s="23">
        <f t="shared" si="67"/>
        <v>0</v>
      </c>
      <c r="BF82" s="23">
        <f t="shared" si="67"/>
        <v>634974</v>
      </c>
      <c r="BG82" s="23">
        <f t="shared" si="67"/>
        <v>634974</v>
      </c>
      <c r="BH82" s="23">
        <f t="shared" si="67"/>
        <v>634974</v>
      </c>
      <c r="BI82" s="23">
        <f t="shared" si="67"/>
        <v>634974</v>
      </c>
      <c r="BJ82" s="23">
        <f t="shared" si="67"/>
        <v>634974</v>
      </c>
      <c r="BK82" s="23">
        <f t="shared" si="67"/>
        <v>0</v>
      </c>
      <c r="BL82" s="23">
        <f t="shared" si="67"/>
        <v>0</v>
      </c>
      <c r="BM82" s="23">
        <f t="shared" si="67"/>
        <v>0</v>
      </c>
      <c r="BN82" s="23">
        <f t="shared" si="67"/>
        <v>0</v>
      </c>
      <c r="BO82" s="23">
        <f t="shared" si="67"/>
        <v>0</v>
      </c>
      <c r="BP82" s="23">
        <f t="shared" si="67"/>
        <v>0</v>
      </c>
      <c r="BQ82" s="23">
        <f t="shared" si="67"/>
        <v>0</v>
      </c>
      <c r="BR82" s="23">
        <f t="shared" si="67"/>
        <v>0</v>
      </c>
    </row>
    <row r="83" spans="2:71" x14ac:dyDescent="0.3">
      <c r="B83" s="45"/>
      <c r="C83" s="45"/>
      <c r="D83" s="45"/>
      <c r="E83" s="45"/>
      <c r="AC83" s="45">
        <f t="shared" si="62"/>
        <v>2029</v>
      </c>
      <c r="AD83" s="23">
        <f t="shared" si="66"/>
        <v>0</v>
      </c>
      <c r="AE83" s="23">
        <f t="shared" si="66"/>
        <v>0</v>
      </c>
      <c r="AF83" s="23">
        <f t="shared" si="66"/>
        <v>0</v>
      </c>
      <c r="AG83" s="23">
        <f t="shared" si="66"/>
        <v>0</v>
      </c>
      <c r="AH83" s="23">
        <f t="shared" si="66"/>
        <v>0</v>
      </c>
      <c r="AI83" s="23">
        <f t="shared" si="66"/>
        <v>0</v>
      </c>
      <c r="AJ83" s="23">
        <f t="shared" si="66"/>
        <v>0</v>
      </c>
      <c r="AK83" s="23">
        <f t="shared" si="66"/>
        <v>447565</v>
      </c>
      <c r="AL83" s="23">
        <f t="shared" si="66"/>
        <v>447565</v>
      </c>
      <c r="AM83" s="23">
        <f t="shared" si="66"/>
        <v>447565</v>
      </c>
      <c r="AN83" s="23">
        <f t="shared" si="66"/>
        <v>447565</v>
      </c>
      <c r="AO83" s="23">
        <f t="shared" si="66"/>
        <v>447565</v>
      </c>
      <c r="AP83" s="23">
        <f t="shared" si="66"/>
        <v>0</v>
      </c>
      <c r="AQ83" s="23">
        <f t="shared" si="66"/>
        <v>0</v>
      </c>
      <c r="AR83" s="23">
        <f t="shared" si="66"/>
        <v>0</v>
      </c>
      <c r="AS83" s="23">
        <f t="shared" si="66"/>
        <v>0</v>
      </c>
      <c r="AT83" s="23">
        <f t="shared" si="66"/>
        <v>0</v>
      </c>
      <c r="AU83" s="23">
        <f t="shared" si="66"/>
        <v>0</v>
      </c>
      <c r="AV83" s="23">
        <f t="shared" si="66"/>
        <v>0</v>
      </c>
      <c r="AW83" s="23"/>
      <c r="AY83" s="45">
        <f t="shared" si="64"/>
        <v>2029</v>
      </c>
      <c r="AZ83" s="23">
        <f t="shared" si="67"/>
        <v>0</v>
      </c>
      <c r="BA83" s="23">
        <f t="shared" si="67"/>
        <v>0</v>
      </c>
      <c r="BB83" s="23">
        <f t="shared" si="67"/>
        <v>0</v>
      </c>
      <c r="BC83" s="23">
        <f t="shared" si="67"/>
        <v>0</v>
      </c>
      <c r="BD83" s="23">
        <f t="shared" si="67"/>
        <v>0</v>
      </c>
      <c r="BE83" s="23">
        <f t="shared" si="67"/>
        <v>0</v>
      </c>
      <c r="BF83" s="23">
        <f t="shared" si="67"/>
        <v>0</v>
      </c>
      <c r="BG83" s="23">
        <f t="shared" si="67"/>
        <v>648054</v>
      </c>
      <c r="BH83" s="23">
        <f t="shared" si="67"/>
        <v>648054</v>
      </c>
      <c r="BI83" s="23">
        <f t="shared" si="67"/>
        <v>648054</v>
      </c>
      <c r="BJ83" s="23">
        <f t="shared" si="67"/>
        <v>648054</v>
      </c>
      <c r="BK83" s="23">
        <f t="shared" si="67"/>
        <v>648054</v>
      </c>
      <c r="BL83" s="23">
        <f t="shared" si="67"/>
        <v>0</v>
      </c>
      <c r="BM83" s="23">
        <f t="shared" si="67"/>
        <v>0</v>
      </c>
      <c r="BN83" s="23">
        <f t="shared" si="67"/>
        <v>0</v>
      </c>
      <c r="BO83" s="23">
        <f t="shared" si="67"/>
        <v>0</v>
      </c>
      <c r="BP83" s="23">
        <f t="shared" si="67"/>
        <v>0</v>
      </c>
      <c r="BQ83" s="23">
        <f t="shared" si="67"/>
        <v>0</v>
      </c>
      <c r="BR83" s="23">
        <f t="shared" si="67"/>
        <v>0</v>
      </c>
    </row>
    <row r="84" spans="2:71" x14ac:dyDescent="0.3">
      <c r="B84" s="251" t="s">
        <v>60</v>
      </c>
      <c r="C84" s="24" t="s">
        <v>10</v>
      </c>
      <c r="D84" s="24" t="s">
        <v>11</v>
      </c>
      <c r="E84" s="24" t="s">
        <v>43</v>
      </c>
      <c r="F84" s="24" t="s">
        <v>48</v>
      </c>
      <c r="G84" s="168" t="s">
        <v>150</v>
      </c>
      <c r="H84" s="169" t="s">
        <v>50</v>
      </c>
      <c r="AC84" s="45">
        <f t="shared" si="62"/>
        <v>2030</v>
      </c>
      <c r="AD84" s="23">
        <f t="shared" si="66"/>
        <v>0</v>
      </c>
      <c r="AE84" s="23">
        <f t="shared" si="66"/>
        <v>0</v>
      </c>
      <c r="AF84" s="23">
        <f t="shared" si="66"/>
        <v>0</v>
      </c>
      <c r="AG84" s="23">
        <f t="shared" si="66"/>
        <v>0</v>
      </c>
      <c r="AH84" s="23">
        <f t="shared" si="66"/>
        <v>0</v>
      </c>
      <c r="AI84" s="23">
        <f t="shared" si="66"/>
        <v>0</v>
      </c>
      <c r="AJ84" s="23">
        <f t="shared" si="66"/>
        <v>0</v>
      </c>
      <c r="AK84" s="23">
        <f t="shared" si="66"/>
        <v>0</v>
      </c>
      <c r="AL84" s="23">
        <f t="shared" si="66"/>
        <v>457494.4</v>
      </c>
      <c r="AM84" s="23">
        <f t="shared" si="66"/>
        <v>457494.4</v>
      </c>
      <c r="AN84" s="23">
        <f t="shared" si="66"/>
        <v>457494.4</v>
      </c>
      <c r="AO84" s="23">
        <f t="shared" si="66"/>
        <v>457494.4</v>
      </c>
      <c r="AP84" s="23">
        <f t="shared" si="66"/>
        <v>457494.4</v>
      </c>
      <c r="AQ84" s="23">
        <f t="shared" si="66"/>
        <v>0</v>
      </c>
      <c r="AR84" s="23">
        <f t="shared" si="66"/>
        <v>0</v>
      </c>
      <c r="AS84" s="23">
        <f t="shared" si="66"/>
        <v>0</v>
      </c>
      <c r="AT84" s="23">
        <f t="shared" si="66"/>
        <v>0</v>
      </c>
      <c r="AU84" s="23">
        <f t="shared" si="66"/>
        <v>0</v>
      </c>
      <c r="AV84" s="23">
        <f t="shared" si="66"/>
        <v>0</v>
      </c>
      <c r="AW84" s="23"/>
      <c r="AY84" s="45">
        <f t="shared" si="64"/>
        <v>2030</v>
      </c>
      <c r="AZ84" s="23">
        <f t="shared" si="67"/>
        <v>0</v>
      </c>
      <c r="BA84" s="23">
        <f t="shared" si="67"/>
        <v>0</v>
      </c>
      <c r="BB84" s="23">
        <f t="shared" si="67"/>
        <v>0</v>
      </c>
      <c r="BC84" s="23">
        <f t="shared" si="67"/>
        <v>0</v>
      </c>
      <c r="BD84" s="23">
        <f t="shared" si="67"/>
        <v>0</v>
      </c>
      <c r="BE84" s="23">
        <f t="shared" si="67"/>
        <v>0</v>
      </c>
      <c r="BF84" s="23">
        <f t="shared" si="67"/>
        <v>0</v>
      </c>
      <c r="BG84" s="23">
        <f t="shared" si="67"/>
        <v>0</v>
      </c>
      <c r="BH84" s="23">
        <f t="shared" si="67"/>
        <v>662434.79999999993</v>
      </c>
      <c r="BI84" s="23">
        <f t="shared" si="67"/>
        <v>662434.79999999993</v>
      </c>
      <c r="BJ84" s="23">
        <f t="shared" si="67"/>
        <v>662434.79999999993</v>
      </c>
      <c r="BK84" s="23">
        <f t="shared" si="67"/>
        <v>662434.79999999993</v>
      </c>
      <c r="BL84" s="23">
        <f t="shared" si="67"/>
        <v>662434.79999999993</v>
      </c>
      <c r="BM84" s="23">
        <f t="shared" si="67"/>
        <v>0</v>
      </c>
      <c r="BN84" s="23">
        <f t="shared" si="67"/>
        <v>0</v>
      </c>
      <c r="BO84" s="23">
        <f t="shared" si="67"/>
        <v>0</v>
      </c>
      <c r="BP84" s="23">
        <f t="shared" si="67"/>
        <v>0</v>
      </c>
      <c r="BQ84" s="23">
        <f t="shared" si="67"/>
        <v>0</v>
      </c>
      <c r="BR84" s="23">
        <f t="shared" si="67"/>
        <v>0</v>
      </c>
    </row>
    <row r="85" spans="2:71" x14ac:dyDescent="0.3">
      <c r="B85" s="60" t="s">
        <v>29</v>
      </c>
      <c r="C85" s="61">
        <f>G26</f>
        <v>2.7852404906817105E-2</v>
      </c>
      <c r="D85" s="62">
        <f>H26</f>
        <v>168000</v>
      </c>
      <c r="E85" s="63">
        <v>185000</v>
      </c>
      <c r="F85" s="45">
        <v>168000</v>
      </c>
      <c r="G85" s="45">
        <v>168000</v>
      </c>
      <c r="H85" s="45">
        <f>G85-F85</f>
        <v>0</v>
      </c>
      <c r="AC85" s="45">
        <f t="shared" si="62"/>
        <v>2031</v>
      </c>
      <c r="AD85" s="23">
        <f t="shared" si="66"/>
        <v>0</v>
      </c>
      <c r="AE85" s="23">
        <f t="shared" si="66"/>
        <v>0</v>
      </c>
      <c r="AF85" s="23">
        <f t="shared" si="66"/>
        <v>0</v>
      </c>
      <c r="AG85" s="23">
        <f t="shared" si="66"/>
        <v>0</v>
      </c>
      <c r="AH85" s="23">
        <f t="shared" si="66"/>
        <v>0</v>
      </c>
      <c r="AI85" s="23">
        <f t="shared" si="66"/>
        <v>0</v>
      </c>
      <c r="AJ85" s="23">
        <f t="shared" si="66"/>
        <v>0</v>
      </c>
      <c r="AK85" s="23">
        <f t="shared" si="66"/>
        <v>0</v>
      </c>
      <c r="AL85" s="23">
        <f t="shared" si="66"/>
        <v>0</v>
      </c>
      <c r="AM85" s="23">
        <f t="shared" si="66"/>
        <v>465884.8</v>
      </c>
      <c r="AN85" s="23">
        <f t="shared" si="66"/>
        <v>465884.8</v>
      </c>
      <c r="AO85" s="23">
        <f t="shared" si="66"/>
        <v>465884.8</v>
      </c>
      <c r="AP85" s="23">
        <f t="shared" si="66"/>
        <v>465884.8</v>
      </c>
      <c r="AQ85" s="23">
        <f t="shared" si="66"/>
        <v>465884.8</v>
      </c>
      <c r="AR85" s="23">
        <f t="shared" si="66"/>
        <v>0</v>
      </c>
      <c r="AS85" s="23">
        <f t="shared" si="66"/>
        <v>0</v>
      </c>
      <c r="AT85" s="23">
        <f t="shared" si="66"/>
        <v>0</v>
      </c>
      <c r="AU85" s="23">
        <f t="shared" si="66"/>
        <v>0</v>
      </c>
      <c r="AV85" s="23">
        <f t="shared" si="66"/>
        <v>0</v>
      </c>
      <c r="AW85" s="23"/>
      <c r="AY85" s="45">
        <f t="shared" si="64"/>
        <v>2031</v>
      </c>
      <c r="AZ85" s="23">
        <f t="shared" si="67"/>
        <v>0</v>
      </c>
      <c r="BA85" s="23">
        <f t="shared" si="67"/>
        <v>0</v>
      </c>
      <c r="BB85" s="23">
        <f t="shared" si="67"/>
        <v>0</v>
      </c>
      <c r="BC85" s="23">
        <f t="shared" si="67"/>
        <v>0</v>
      </c>
      <c r="BD85" s="23">
        <f t="shared" si="67"/>
        <v>0</v>
      </c>
      <c r="BE85" s="23">
        <f t="shared" si="67"/>
        <v>0</v>
      </c>
      <c r="BF85" s="23">
        <f t="shared" si="67"/>
        <v>0</v>
      </c>
      <c r="BG85" s="23">
        <f t="shared" si="67"/>
        <v>0</v>
      </c>
      <c r="BH85" s="23">
        <f t="shared" si="67"/>
        <v>0</v>
      </c>
      <c r="BI85" s="23">
        <f t="shared" si="67"/>
        <v>674585.4</v>
      </c>
      <c r="BJ85" s="23">
        <f t="shared" si="67"/>
        <v>674585.4</v>
      </c>
      <c r="BK85" s="23">
        <f t="shared" si="67"/>
        <v>674585.4</v>
      </c>
      <c r="BL85" s="23">
        <f t="shared" si="67"/>
        <v>674585.4</v>
      </c>
      <c r="BM85" s="23">
        <f t="shared" si="67"/>
        <v>674585.4</v>
      </c>
      <c r="BN85" s="23">
        <f t="shared" si="67"/>
        <v>0</v>
      </c>
      <c r="BO85" s="23">
        <f t="shared" si="67"/>
        <v>0</v>
      </c>
      <c r="BP85" s="23">
        <f t="shared" si="67"/>
        <v>0</v>
      </c>
      <c r="BQ85" s="23">
        <f t="shared" si="67"/>
        <v>0</v>
      </c>
      <c r="BR85" s="23">
        <f t="shared" si="67"/>
        <v>0</v>
      </c>
    </row>
    <row r="86" spans="2:71" x14ac:dyDescent="0.3">
      <c r="B86" s="60" t="s">
        <v>32</v>
      </c>
      <c r="C86" s="61">
        <f t="shared" ref="C86:D90" si="69">G29</f>
        <v>1.1025432311432411E-2</v>
      </c>
      <c r="D86" s="62">
        <f t="shared" si="69"/>
        <v>153000</v>
      </c>
      <c r="E86" s="63">
        <v>185000</v>
      </c>
      <c r="F86" s="45">
        <v>153000</v>
      </c>
      <c r="G86" s="45">
        <v>153000</v>
      </c>
      <c r="H86" s="45">
        <f t="shared" ref="H86:H91" si="70">G86-F86</f>
        <v>0</v>
      </c>
      <c r="AC86" s="45">
        <f t="shared" si="62"/>
        <v>2032</v>
      </c>
      <c r="AD86" s="23">
        <f t="shared" si="66"/>
        <v>0</v>
      </c>
      <c r="AE86" s="23">
        <f t="shared" si="66"/>
        <v>0</v>
      </c>
      <c r="AF86" s="23">
        <f t="shared" si="66"/>
        <v>0</v>
      </c>
      <c r="AG86" s="23">
        <f t="shared" si="66"/>
        <v>0</v>
      </c>
      <c r="AH86" s="23">
        <f t="shared" si="66"/>
        <v>0</v>
      </c>
      <c r="AI86" s="23">
        <f t="shared" si="66"/>
        <v>0</v>
      </c>
      <c r="AJ86" s="23">
        <f t="shared" si="66"/>
        <v>0</v>
      </c>
      <c r="AK86" s="23">
        <f t="shared" si="66"/>
        <v>0</v>
      </c>
      <c r="AL86" s="23">
        <f t="shared" si="66"/>
        <v>0</v>
      </c>
      <c r="AM86" s="23">
        <f t="shared" si="66"/>
        <v>0</v>
      </c>
      <c r="AN86" s="23">
        <f t="shared" si="66"/>
        <v>478629</v>
      </c>
      <c r="AO86" s="23">
        <f t="shared" si="66"/>
        <v>478629</v>
      </c>
      <c r="AP86" s="23">
        <f t="shared" si="66"/>
        <v>478629</v>
      </c>
      <c r="AQ86" s="23">
        <f t="shared" si="66"/>
        <v>478629</v>
      </c>
      <c r="AR86" s="23">
        <f t="shared" si="66"/>
        <v>478629</v>
      </c>
      <c r="AS86" s="23">
        <f t="shared" si="66"/>
        <v>0</v>
      </c>
      <c r="AT86" s="23">
        <f t="shared" si="66"/>
        <v>0</v>
      </c>
      <c r="AU86" s="23">
        <f t="shared" si="66"/>
        <v>0</v>
      </c>
      <c r="AV86" s="23">
        <f t="shared" si="66"/>
        <v>0</v>
      </c>
      <c r="AW86" s="23"/>
      <c r="AY86" s="45">
        <f t="shared" si="64"/>
        <v>2032</v>
      </c>
      <c r="AZ86" s="23">
        <f t="shared" si="67"/>
        <v>0</v>
      </c>
      <c r="BA86" s="23">
        <f t="shared" si="67"/>
        <v>0</v>
      </c>
      <c r="BB86" s="23">
        <f t="shared" si="67"/>
        <v>0</v>
      </c>
      <c r="BC86" s="23">
        <f t="shared" si="67"/>
        <v>0</v>
      </c>
      <c r="BD86" s="23">
        <f t="shared" si="67"/>
        <v>0</v>
      </c>
      <c r="BE86" s="23">
        <f t="shared" si="67"/>
        <v>0</v>
      </c>
      <c r="BF86" s="23">
        <f t="shared" si="67"/>
        <v>0</v>
      </c>
      <c r="BG86" s="23">
        <f t="shared" si="67"/>
        <v>0</v>
      </c>
      <c r="BH86" s="23">
        <f t="shared" si="67"/>
        <v>0</v>
      </c>
      <c r="BI86" s="23">
        <f t="shared" si="67"/>
        <v>0</v>
      </c>
      <c r="BJ86" s="23">
        <f t="shared" si="67"/>
        <v>693038.2</v>
      </c>
      <c r="BK86" s="23">
        <f t="shared" si="67"/>
        <v>693038.2</v>
      </c>
      <c r="BL86" s="23">
        <f t="shared" si="67"/>
        <v>693038.2</v>
      </c>
      <c r="BM86" s="23">
        <f t="shared" si="67"/>
        <v>693038.2</v>
      </c>
      <c r="BN86" s="23">
        <f t="shared" si="67"/>
        <v>693038.2</v>
      </c>
      <c r="BO86" s="23">
        <f t="shared" si="67"/>
        <v>0</v>
      </c>
      <c r="BP86" s="23">
        <f t="shared" si="67"/>
        <v>0</v>
      </c>
      <c r="BQ86" s="23">
        <f t="shared" si="67"/>
        <v>0</v>
      </c>
      <c r="BR86" s="23">
        <f t="shared" si="67"/>
        <v>0</v>
      </c>
    </row>
    <row r="87" spans="2:71" x14ac:dyDescent="0.3">
      <c r="B87" s="60" t="s">
        <v>33</v>
      </c>
      <c r="C87" s="61">
        <f t="shared" si="69"/>
        <v>5.3544783056668514E-3</v>
      </c>
      <c r="D87" s="62">
        <f t="shared" si="69"/>
        <v>153000</v>
      </c>
      <c r="E87" s="63">
        <v>185000</v>
      </c>
      <c r="F87" s="45">
        <v>153000</v>
      </c>
      <c r="G87" s="45">
        <v>153000</v>
      </c>
      <c r="H87" s="45">
        <f t="shared" si="70"/>
        <v>0</v>
      </c>
      <c r="AC87" s="45">
        <f t="shared" si="62"/>
        <v>2033</v>
      </c>
      <c r="AD87" s="23">
        <f t="shared" si="66"/>
        <v>0</v>
      </c>
      <c r="AE87" s="23">
        <f t="shared" si="66"/>
        <v>0</v>
      </c>
      <c r="AF87" s="23">
        <f t="shared" si="66"/>
        <v>0</v>
      </c>
      <c r="AG87" s="23">
        <f t="shared" si="66"/>
        <v>0</v>
      </c>
      <c r="AH87" s="23">
        <f t="shared" si="66"/>
        <v>0</v>
      </c>
      <c r="AI87" s="23">
        <f t="shared" si="66"/>
        <v>0</v>
      </c>
      <c r="AJ87" s="23">
        <f t="shared" si="66"/>
        <v>0</v>
      </c>
      <c r="AK87" s="23">
        <f t="shared" si="66"/>
        <v>0</v>
      </c>
      <c r="AL87" s="23">
        <f t="shared" si="66"/>
        <v>0</v>
      </c>
      <c r="AM87" s="23">
        <f t="shared" si="66"/>
        <v>0</v>
      </c>
      <c r="AN87" s="23">
        <f t="shared" si="66"/>
        <v>0</v>
      </c>
      <c r="AO87" s="23">
        <f t="shared" si="66"/>
        <v>488460.2</v>
      </c>
      <c r="AP87" s="23">
        <f t="shared" si="66"/>
        <v>488460.2</v>
      </c>
      <c r="AQ87" s="23">
        <f t="shared" si="66"/>
        <v>488460.2</v>
      </c>
      <c r="AR87" s="23">
        <f t="shared" si="66"/>
        <v>488460.2</v>
      </c>
      <c r="AS87" s="23">
        <f t="shared" si="66"/>
        <v>488460.2</v>
      </c>
      <c r="AT87" s="23">
        <f t="shared" si="66"/>
        <v>0</v>
      </c>
      <c r="AU87" s="23">
        <f t="shared" si="66"/>
        <v>0</v>
      </c>
      <c r="AV87" s="23">
        <f t="shared" si="66"/>
        <v>0</v>
      </c>
      <c r="AW87" s="23"/>
      <c r="AY87" s="45">
        <f t="shared" si="64"/>
        <v>2033</v>
      </c>
      <c r="AZ87" s="23">
        <f t="shared" si="67"/>
        <v>0</v>
      </c>
      <c r="BA87" s="23">
        <f t="shared" si="67"/>
        <v>0</v>
      </c>
      <c r="BB87" s="23">
        <f t="shared" si="67"/>
        <v>0</v>
      </c>
      <c r="BC87" s="23">
        <f t="shared" si="67"/>
        <v>0</v>
      </c>
      <c r="BD87" s="23">
        <f t="shared" si="67"/>
        <v>0</v>
      </c>
      <c r="BE87" s="23">
        <f t="shared" si="67"/>
        <v>0</v>
      </c>
      <c r="BF87" s="23">
        <f t="shared" si="67"/>
        <v>0</v>
      </c>
      <c r="BG87" s="23">
        <f t="shared" si="67"/>
        <v>0</v>
      </c>
      <c r="BH87" s="23">
        <f t="shared" si="67"/>
        <v>0</v>
      </c>
      <c r="BI87" s="23">
        <f t="shared" si="67"/>
        <v>0</v>
      </c>
      <c r="BJ87" s="23">
        <f t="shared" si="67"/>
        <v>0</v>
      </c>
      <c r="BK87" s="23">
        <f t="shared" si="67"/>
        <v>707274.6</v>
      </c>
      <c r="BL87" s="23">
        <f t="shared" si="67"/>
        <v>707274.6</v>
      </c>
      <c r="BM87" s="23">
        <f t="shared" si="67"/>
        <v>707274.6</v>
      </c>
      <c r="BN87" s="23">
        <f t="shared" si="67"/>
        <v>707274.6</v>
      </c>
      <c r="BO87" s="23">
        <f t="shared" si="67"/>
        <v>707274.6</v>
      </c>
      <c r="BP87" s="23">
        <f t="shared" si="67"/>
        <v>0</v>
      </c>
      <c r="BQ87" s="23">
        <f t="shared" si="67"/>
        <v>0</v>
      </c>
      <c r="BR87" s="23">
        <f t="shared" si="67"/>
        <v>0</v>
      </c>
    </row>
    <row r="88" spans="2:71" x14ac:dyDescent="0.3">
      <c r="B88" s="60" t="s">
        <v>34</v>
      </c>
      <c r="C88" s="61">
        <f t="shared" si="69"/>
        <v>2.7740567093839159E-2</v>
      </c>
      <c r="D88" s="62">
        <f t="shared" si="69"/>
        <v>153000</v>
      </c>
      <c r="E88" s="63">
        <v>185000</v>
      </c>
      <c r="F88" s="45">
        <v>153000</v>
      </c>
      <c r="G88" s="45">
        <v>153000</v>
      </c>
      <c r="H88" s="45">
        <f t="shared" si="70"/>
        <v>0</v>
      </c>
      <c r="AC88" s="45">
        <f t="shared" si="62"/>
        <v>2034</v>
      </c>
      <c r="AD88" s="23">
        <f t="shared" si="66"/>
        <v>0</v>
      </c>
      <c r="AE88" s="23">
        <f t="shared" si="66"/>
        <v>0</v>
      </c>
      <c r="AF88" s="23">
        <f t="shared" si="66"/>
        <v>0</v>
      </c>
      <c r="AG88" s="23">
        <f t="shared" si="66"/>
        <v>0</v>
      </c>
      <c r="AH88" s="23">
        <f t="shared" si="66"/>
        <v>0</v>
      </c>
      <c r="AI88" s="23">
        <f t="shared" si="66"/>
        <v>0</v>
      </c>
      <c r="AJ88" s="23">
        <f t="shared" si="66"/>
        <v>0</v>
      </c>
      <c r="AK88" s="23">
        <f t="shared" si="66"/>
        <v>0</v>
      </c>
      <c r="AL88" s="23">
        <f t="shared" si="66"/>
        <v>0</v>
      </c>
      <c r="AM88" s="23">
        <f t="shared" si="66"/>
        <v>0</v>
      </c>
      <c r="AN88" s="23">
        <f t="shared" si="66"/>
        <v>0</v>
      </c>
      <c r="AO88" s="23">
        <f t="shared" si="66"/>
        <v>0</v>
      </c>
      <c r="AP88" s="23">
        <f t="shared" si="66"/>
        <v>504037.8</v>
      </c>
      <c r="AQ88" s="23">
        <f t="shared" si="66"/>
        <v>504037.8</v>
      </c>
      <c r="AR88" s="23">
        <f t="shared" si="66"/>
        <v>504037.8</v>
      </c>
      <c r="AS88" s="23">
        <f t="shared" si="66"/>
        <v>504037.8</v>
      </c>
      <c r="AT88" s="23">
        <f t="shared" si="66"/>
        <v>504037.8</v>
      </c>
      <c r="AU88" s="23">
        <f t="shared" si="66"/>
        <v>0</v>
      </c>
      <c r="AV88" s="23">
        <f t="shared" si="66"/>
        <v>0</v>
      </c>
      <c r="AW88" s="23"/>
      <c r="AY88" s="45">
        <f t="shared" si="64"/>
        <v>2034</v>
      </c>
      <c r="AZ88" s="23">
        <f t="shared" si="67"/>
        <v>0</v>
      </c>
      <c r="BA88" s="23">
        <f t="shared" si="67"/>
        <v>0</v>
      </c>
      <c r="BB88" s="23">
        <f t="shared" si="67"/>
        <v>0</v>
      </c>
      <c r="BC88" s="23">
        <f t="shared" si="67"/>
        <v>0</v>
      </c>
      <c r="BD88" s="23">
        <f t="shared" si="67"/>
        <v>0</v>
      </c>
      <c r="BE88" s="23">
        <f t="shared" si="67"/>
        <v>0</v>
      </c>
      <c r="BF88" s="23">
        <f t="shared" si="67"/>
        <v>0</v>
      </c>
      <c r="BG88" s="23">
        <f t="shared" si="67"/>
        <v>0</v>
      </c>
      <c r="BH88" s="23">
        <f t="shared" si="67"/>
        <v>0</v>
      </c>
      <c r="BI88" s="23">
        <f t="shared" si="67"/>
        <v>0</v>
      </c>
      <c r="BJ88" s="23">
        <f t="shared" si="67"/>
        <v>0</v>
      </c>
      <c r="BK88" s="23">
        <f t="shared" si="67"/>
        <v>0</v>
      </c>
      <c r="BL88" s="23">
        <f t="shared" si="67"/>
        <v>729830.6</v>
      </c>
      <c r="BM88" s="23">
        <f t="shared" si="67"/>
        <v>729830.6</v>
      </c>
      <c r="BN88" s="23">
        <f t="shared" si="67"/>
        <v>729830.6</v>
      </c>
      <c r="BO88" s="23">
        <f t="shared" si="67"/>
        <v>729830.6</v>
      </c>
      <c r="BP88" s="23">
        <f t="shared" si="67"/>
        <v>729830.6</v>
      </c>
      <c r="BQ88" s="23">
        <f t="shared" si="67"/>
        <v>0</v>
      </c>
      <c r="BR88" s="23">
        <f t="shared" si="67"/>
        <v>0</v>
      </c>
    </row>
    <row r="89" spans="2:71" x14ac:dyDescent="0.3">
      <c r="B89" s="60" t="s">
        <v>35</v>
      </c>
      <c r="C89" s="61">
        <f t="shared" si="69"/>
        <v>0.12540824304939535</v>
      </c>
      <c r="D89" s="62">
        <f t="shared" si="69"/>
        <v>153000</v>
      </c>
      <c r="E89" s="63">
        <v>185000</v>
      </c>
      <c r="F89" s="45">
        <v>153000</v>
      </c>
      <c r="G89" s="45">
        <v>153000</v>
      </c>
      <c r="H89" s="45">
        <f t="shared" si="70"/>
        <v>0</v>
      </c>
      <c r="AC89" s="45">
        <f t="shared" si="62"/>
        <v>2035</v>
      </c>
      <c r="AD89" s="23">
        <f t="shared" si="66"/>
        <v>0</v>
      </c>
      <c r="AE89" s="23">
        <f t="shared" si="66"/>
        <v>0</v>
      </c>
      <c r="AF89" s="23">
        <f t="shared" si="66"/>
        <v>0</v>
      </c>
      <c r="AG89" s="23">
        <f t="shared" si="66"/>
        <v>0</v>
      </c>
      <c r="AH89" s="23">
        <f t="shared" si="66"/>
        <v>0</v>
      </c>
      <c r="AI89" s="23">
        <f t="shared" si="66"/>
        <v>0</v>
      </c>
      <c r="AJ89" s="23">
        <f t="shared" si="66"/>
        <v>0</v>
      </c>
      <c r="AK89" s="23">
        <f t="shared" si="66"/>
        <v>0</v>
      </c>
      <c r="AL89" s="23">
        <f t="shared" si="66"/>
        <v>0</v>
      </c>
      <c r="AM89" s="23">
        <f t="shared" si="66"/>
        <v>0</v>
      </c>
      <c r="AN89" s="23">
        <f t="shared" si="66"/>
        <v>0</v>
      </c>
      <c r="AO89" s="23">
        <f t="shared" si="66"/>
        <v>0</v>
      </c>
      <c r="AP89" s="23">
        <f t="shared" si="66"/>
        <v>0</v>
      </c>
      <c r="AQ89" s="23">
        <f t="shared" si="66"/>
        <v>510831.8</v>
      </c>
      <c r="AR89" s="23">
        <f t="shared" si="66"/>
        <v>510831.8</v>
      </c>
      <c r="AS89" s="23">
        <f t="shared" si="66"/>
        <v>510831.8</v>
      </c>
      <c r="AT89" s="23">
        <f t="shared" si="66"/>
        <v>510831.8</v>
      </c>
      <c r="AU89" s="23">
        <f t="shared" si="66"/>
        <v>510831.8</v>
      </c>
      <c r="AV89" s="23">
        <f t="shared" si="66"/>
        <v>0</v>
      </c>
      <c r="AW89" s="23"/>
      <c r="AY89" s="45">
        <f t="shared" si="64"/>
        <v>2035</v>
      </c>
      <c r="AZ89" s="23">
        <f t="shared" si="67"/>
        <v>0</v>
      </c>
      <c r="BA89" s="23">
        <f t="shared" si="67"/>
        <v>0</v>
      </c>
      <c r="BB89" s="23">
        <f t="shared" si="67"/>
        <v>0</v>
      </c>
      <c r="BC89" s="23">
        <f t="shared" si="67"/>
        <v>0</v>
      </c>
      <c r="BD89" s="23">
        <f t="shared" si="67"/>
        <v>0</v>
      </c>
      <c r="BE89" s="23">
        <f t="shared" si="67"/>
        <v>0</v>
      </c>
      <c r="BF89" s="23">
        <f t="shared" si="67"/>
        <v>0</v>
      </c>
      <c r="BG89" s="23">
        <f t="shared" si="67"/>
        <v>0</v>
      </c>
      <c r="BH89" s="23">
        <f t="shared" si="67"/>
        <v>0</v>
      </c>
      <c r="BI89" s="23">
        <f t="shared" si="67"/>
        <v>0</v>
      </c>
      <c r="BJ89" s="23">
        <f t="shared" si="67"/>
        <v>0</v>
      </c>
      <c r="BK89" s="23">
        <f t="shared" si="67"/>
        <v>0</v>
      </c>
      <c r="BL89" s="23">
        <f t="shared" si="67"/>
        <v>0</v>
      </c>
      <c r="BM89" s="23">
        <f t="shared" si="67"/>
        <v>739665.39999999991</v>
      </c>
      <c r="BN89" s="23">
        <f t="shared" si="67"/>
        <v>739665.39999999991</v>
      </c>
      <c r="BO89" s="23">
        <f t="shared" si="67"/>
        <v>739665.39999999991</v>
      </c>
      <c r="BP89" s="23">
        <f t="shared" si="67"/>
        <v>739665.39999999991</v>
      </c>
      <c r="BQ89" s="23">
        <f t="shared" si="67"/>
        <v>739665.39999999991</v>
      </c>
      <c r="BR89" s="23">
        <f t="shared" si="67"/>
        <v>0</v>
      </c>
    </row>
    <row r="90" spans="2:71" x14ac:dyDescent="0.3">
      <c r="B90" s="60" t="s">
        <v>36</v>
      </c>
      <c r="C90" s="61">
        <f t="shared" si="69"/>
        <v>0.14721995479026345</v>
      </c>
      <c r="D90" s="62">
        <f t="shared" si="69"/>
        <v>153000</v>
      </c>
      <c r="E90" s="63">
        <v>185000</v>
      </c>
      <c r="F90" s="45">
        <v>153000</v>
      </c>
      <c r="G90" s="45">
        <v>153000</v>
      </c>
      <c r="H90" s="45">
        <f t="shared" si="70"/>
        <v>0</v>
      </c>
      <c r="AC90" s="45">
        <v>2036</v>
      </c>
      <c r="AD90" s="23">
        <f t="shared" si="66"/>
        <v>0</v>
      </c>
      <c r="AE90" s="23">
        <f t="shared" si="66"/>
        <v>0</v>
      </c>
      <c r="AF90" s="23">
        <f t="shared" si="66"/>
        <v>0</v>
      </c>
      <c r="AG90" s="23">
        <f t="shared" si="66"/>
        <v>0</v>
      </c>
      <c r="AH90" s="23">
        <f t="shared" si="66"/>
        <v>0</v>
      </c>
      <c r="AI90" s="23">
        <f t="shared" si="66"/>
        <v>0</v>
      </c>
      <c r="AJ90" s="23">
        <f t="shared" si="66"/>
        <v>0</v>
      </c>
      <c r="AK90" s="23">
        <f t="shared" si="66"/>
        <v>0</v>
      </c>
      <c r="AL90" s="23">
        <f t="shared" ref="AL90:AV90" si="71">SUM(AL67,AL44,AL21)</f>
        <v>0</v>
      </c>
      <c r="AM90" s="23">
        <f t="shared" si="71"/>
        <v>0</v>
      </c>
      <c r="AN90" s="23">
        <f t="shared" si="71"/>
        <v>0</v>
      </c>
      <c r="AO90" s="23">
        <f t="shared" si="71"/>
        <v>0</v>
      </c>
      <c r="AP90" s="23">
        <f t="shared" si="71"/>
        <v>0</v>
      </c>
      <c r="AQ90" s="23">
        <f t="shared" si="71"/>
        <v>0</v>
      </c>
      <c r="AR90" s="23">
        <f t="shared" si="71"/>
        <v>512334.6</v>
      </c>
      <c r="AS90" s="23">
        <f t="shared" si="71"/>
        <v>512334.6</v>
      </c>
      <c r="AT90" s="23">
        <f t="shared" si="71"/>
        <v>512334.6</v>
      </c>
      <c r="AU90" s="23">
        <f t="shared" si="71"/>
        <v>512334.6</v>
      </c>
      <c r="AV90" s="23">
        <f t="shared" si="71"/>
        <v>512334.6</v>
      </c>
      <c r="AW90" s="23"/>
      <c r="AY90" s="45">
        <v>2036</v>
      </c>
      <c r="AZ90" s="23">
        <f t="shared" si="67"/>
        <v>0</v>
      </c>
      <c r="BA90" s="23">
        <f t="shared" si="67"/>
        <v>0</v>
      </c>
      <c r="BB90" s="23">
        <f t="shared" si="67"/>
        <v>0</v>
      </c>
      <c r="BC90" s="23">
        <f t="shared" si="67"/>
        <v>0</v>
      </c>
      <c r="BD90" s="23">
        <f t="shared" si="67"/>
        <v>0</v>
      </c>
      <c r="BE90" s="23">
        <f t="shared" si="67"/>
        <v>0</v>
      </c>
      <c r="BF90" s="23">
        <f t="shared" si="67"/>
        <v>0</v>
      </c>
      <c r="BG90" s="23">
        <f t="shared" si="67"/>
        <v>0</v>
      </c>
      <c r="BH90" s="23">
        <f t="shared" ref="BH90:BR90" si="72">SUM(BH67,BH44,BH21)</f>
        <v>0</v>
      </c>
      <c r="BI90" s="23">
        <f t="shared" si="72"/>
        <v>0</v>
      </c>
      <c r="BJ90" s="23">
        <f t="shared" si="72"/>
        <v>0</v>
      </c>
      <c r="BK90" s="23">
        <f t="shared" si="72"/>
        <v>0</v>
      </c>
      <c r="BL90" s="23">
        <f t="shared" si="72"/>
        <v>0</v>
      </c>
      <c r="BM90" s="23">
        <f t="shared" si="72"/>
        <v>0</v>
      </c>
      <c r="BN90" s="23">
        <f t="shared" si="72"/>
        <v>741840.4</v>
      </c>
      <c r="BO90" s="23">
        <f t="shared" si="72"/>
        <v>741840.4</v>
      </c>
      <c r="BP90" s="23">
        <f t="shared" si="72"/>
        <v>741840.4</v>
      </c>
      <c r="BQ90" s="23">
        <f t="shared" si="72"/>
        <v>741840.4</v>
      </c>
      <c r="BR90" s="23">
        <f t="shared" si="72"/>
        <v>741840.4</v>
      </c>
    </row>
    <row r="91" spans="2:71" x14ac:dyDescent="0.3">
      <c r="B91" s="60" t="s">
        <v>61</v>
      </c>
      <c r="C91" s="61">
        <f>0.103195261*G34</f>
        <v>5.5398919472414841E-2</v>
      </c>
      <c r="D91" s="62">
        <f>H34</f>
        <v>153000</v>
      </c>
      <c r="E91" s="63">
        <v>185000</v>
      </c>
      <c r="F91" s="45">
        <v>153000</v>
      </c>
      <c r="G91" s="45">
        <v>153000</v>
      </c>
      <c r="H91" s="45">
        <f t="shared" si="70"/>
        <v>0</v>
      </c>
      <c r="AC91" s="45">
        <v>2037</v>
      </c>
      <c r="AD91" s="23">
        <f t="shared" ref="AD91:AV94" si="73">SUM(AD68,AD45,AD22)</f>
        <v>0</v>
      </c>
      <c r="AE91" s="23">
        <f t="shared" si="73"/>
        <v>0</v>
      </c>
      <c r="AF91" s="23">
        <f t="shared" si="73"/>
        <v>0</v>
      </c>
      <c r="AG91" s="23">
        <f t="shared" si="73"/>
        <v>0</v>
      </c>
      <c r="AH91" s="23">
        <f t="shared" si="73"/>
        <v>0</v>
      </c>
      <c r="AI91" s="23">
        <f t="shared" si="73"/>
        <v>0</v>
      </c>
      <c r="AJ91" s="23">
        <f t="shared" si="73"/>
        <v>0</v>
      </c>
      <c r="AK91" s="23">
        <f t="shared" si="73"/>
        <v>0</v>
      </c>
      <c r="AL91" s="23">
        <f t="shared" si="73"/>
        <v>0</v>
      </c>
      <c r="AM91" s="23">
        <f t="shared" si="73"/>
        <v>0</v>
      </c>
      <c r="AN91" s="23">
        <f t="shared" si="73"/>
        <v>0</v>
      </c>
      <c r="AO91" s="23">
        <f t="shared" si="73"/>
        <v>0</v>
      </c>
      <c r="AP91" s="23">
        <f t="shared" si="73"/>
        <v>0</v>
      </c>
      <c r="AQ91" s="23">
        <f t="shared" si="73"/>
        <v>0</v>
      </c>
      <c r="AR91" s="23">
        <f t="shared" si="73"/>
        <v>0</v>
      </c>
      <c r="AS91" s="23">
        <f t="shared" si="73"/>
        <v>515151.6</v>
      </c>
      <c r="AT91" s="23">
        <f t="shared" si="73"/>
        <v>515151.6</v>
      </c>
      <c r="AU91" s="23">
        <f t="shared" si="73"/>
        <v>515151.6</v>
      </c>
      <c r="AV91" s="23">
        <f t="shared" si="73"/>
        <v>515151.6</v>
      </c>
      <c r="AW91" s="23"/>
      <c r="AY91" s="45">
        <v>2037</v>
      </c>
      <c r="AZ91" s="23">
        <f t="shared" ref="AZ91:BR94" si="74">SUM(AZ68,AZ45,AZ22)</f>
        <v>0</v>
      </c>
      <c r="BA91" s="23">
        <f t="shared" si="74"/>
        <v>0</v>
      </c>
      <c r="BB91" s="23">
        <f t="shared" si="74"/>
        <v>0</v>
      </c>
      <c r="BC91" s="23">
        <f t="shared" si="74"/>
        <v>0</v>
      </c>
      <c r="BD91" s="23">
        <f t="shared" si="74"/>
        <v>0</v>
      </c>
      <c r="BE91" s="23">
        <f t="shared" si="74"/>
        <v>0</v>
      </c>
      <c r="BF91" s="23">
        <f t="shared" si="74"/>
        <v>0</v>
      </c>
      <c r="BG91" s="23">
        <f t="shared" si="74"/>
        <v>0</v>
      </c>
      <c r="BH91" s="23">
        <f t="shared" si="74"/>
        <v>0</v>
      </c>
      <c r="BI91" s="23">
        <f t="shared" si="74"/>
        <v>0</v>
      </c>
      <c r="BJ91" s="23">
        <f t="shared" si="74"/>
        <v>0</v>
      </c>
      <c r="BK91" s="23">
        <f t="shared" si="74"/>
        <v>0</v>
      </c>
      <c r="BL91" s="23">
        <f t="shared" si="74"/>
        <v>0</v>
      </c>
      <c r="BM91" s="23">
        <f t="shared" si="74"/>
        <v>0</v>
      </c>
      <c r="BN91" s="23">
        <f t="shared" si="74"/>
        <v>0</v>
      </c>
      <c r="BO91" s="23">
        <f t="shared" si="74"/>
        <v>745918.6</v>
      </c>
      <c r="BP91" s="23">
        <f t="shared" si="74"/>
        <v>745918.6</v>
      </c>
      <c r="BQ91" s="23">
        <f t="shared" si="74"/>
        <v>745918.6</v>
      </c>
      <c r="BR91" s="23">
        <f t="shared" si="74"/>
        <v>745918.6</v>
      </c>
    </row>
    <row r="92" spans="2:71" x14ac:dyDescent="0.3">
      <c r="B92" s="58" t="s">
        <v>44</v>
      </c>
      <c r="C92" s="44">
        <f>SUM(C85:C91)</f>
        <v>0.39999999992982915</v>
      </c>
      <c r="D92" s="45"/>
      <c r="E92" s="45"/>
      <c r="AC92" s="45">
        <v>2038</v>
      </c>
      <c r="AD92" s="23">
        <f t="shared" si="73"/>
        <v>0</v>
      </c>
      <c r="AE92" s="23">
        <f t="shared" si="73"/>
        <v>0</v>
      </c>
      <c r="AF92" s="23">
        <f t="shared" si="73"/>
        <v>0</v>
      </c>
      <c r="AG92" s="23">
        <f t="shared" si="73"/>
        <v>0</v>
      </c>
      <c r="AH92" s="23">
        <f t="shared" si="73"/>
        <v>0</v>
      </c>
      <c r="AI92" s="23">
        <f t="shared" si="73"/>
        <v>0</v>
      </c>
      <c r="AJ92" s="23">
        <f t="shared" si="73"/>
        <v>0</v>
      </c>
      <c r="AK92" s="23">
        <f t="shared" si="73"/>
        <v>0</v>
      </c>
      <c r="AL92" s="23">
        <f t="shared" si="73"/>
        <v>0</v>
      </c>
      <c r="AM92" s="23">
        <f t="shared" si="73"/>
        <v>0</v>
      </c>
      <c r="AN92" s="23">
        <f t="shared" si="73"/>
        <v>0</v>
      </c>
      <c r="AO92" s="23">
        <f t="shared" si="73"/>
        <v>0</v>
      </c>
      <c r="AP92" s="23">
        <f t="shared" si="73"/>
        <v>0</v>
      </c>
      <c r="AQ92" s="23">
        <f t="shared" si="73"/>
        <v>0</v>
      </c>
      <c r="AR92" s="23">
        <f t="shared" si="73"/>
        <v>0</v>
      </c>
      <c r="AS92" s="23">
        <f t="shared" si="73"/>
        <v>0</v>
      </c>
      <c r="AT92" s="23">
        <f t="shared" si="73"/>
        <v>518840.8</v>
      </c>
      <c r="AU92" s="23">
        <f t="shared" si="73"/>
        <v>518840.8</v>
      </c>
      <c r="AV92" s="23">
        <f t="shared" si="73"/>
        <v>518840.8</v>
      </c>
      <c r="AW92" s="23"/>
      <c r="AY92" s="45">
        <v>2038</v>
      </c>
      <c r="AZ92" s="23">
        <f t="shared" si="74"/>
        <v>0</v>
      </c>
      <c r="BA92" s="23">
        <f t="shared" si="74"/>
        <v>0</v>
      </c>
      <c r="BB92" s="23">
        <f t="shared" si="74"/>
        <v>0</v>
      </c>
      <c r="BC92" s="23">
        <f t="shared" si="74"/>
        <v>0</v>
      </c>
      <c r="BD92" s="23">
        <f t="shared" si="74"/>
        <v>0</v>
      </c>
      <c r="BE92" s="23">
        <f t="shared" si="74"/>
        <v>0</v>
      </c>
      <c r="BF92" s="23">
        <f t="shared" si="74"/>
        <v>0</v>
      </c>
      <c r="BG92" s="23">
        <f t="shared" si="74"/>
        <v>0</v>
      </c>
      <c r="BH92" s="23">
        <f t="shared" si="74"/>
        <v>0</v>
      </c>
      <c r="BI92" s="23">
        <f t="shared" si="74"/>
        <v>0</v>
      </c>
      <c r="BJ92" s="23">
        <f t="shared" si="74"/>
        <v>0</v>
      </c>
      <c r="BK92" s="23">
        <f t="shared" si="74"/>
        <v>0</v>
      </c>
      <c r="BL92" s="23">
        <f t="shared" si="74"/>
        <v>0</v>
      </c>
      <c r="BM92" s="23">
        <f t="shared" si="74"/>
        <v>0</v>
      </c>
      <c r="BN92" s="23">
        <f t="shared" si="74"/>
        <v>0</v>
      </c>
      <c r="BO92" s="23">
        <f t="shared" si="74"/>
        <v>0</v>
      </c>
      <c r="BP92" s="23">
        <f t="shared" si="74"/>
        <v>751261.79999999993</v>
      </c>
      <c r="BQ92" s="23">
        <f t="shared" si="74"/>
        <v>751261.79999999993</v>
      </c>
      <c r="BR92" s="23">
        <f t="shared" si="74"/>
        <v>751261.79999999993</v>
      </c>
    </row>
    <row r="93" spans="2:71" x14ac:dyDescent="0.3">
      <c r="AC93" s="45">
        <v>2039</v>
      </c>
      <c r="AD93" s="23">
        <f t="shared" si="73"/>
        <v>0</v>
      </c>
      <c r="AE93" s="23">
        <f t="shared" si="73"/>
        <v>0</v>
      </c>
      <c r="AF93" s="23">
        <f t="shared" si="73"/>
        <v>0</v>
      </c>
      <c r="AG93" s="23">
        <f t="shared" si="73"/>
        <v>0</v>
      </c>
      <c r="AH93" s="23">
        <f t="shared" si="73"/>
        <v>0</v>
      </c>
      <c r="AI93" s="23">
        <f t="shared" si="73"/>
        <v>0</v>
      </c>
      <c r="AJ93" s="23">
        <f t="shared" si="73"/>
        <v>0</v>
      </c>
      <c r="AK93" s="23">
        <f t="shared" si="73"/>
        <v>0</v>
      </c>
      <c r="AL93" s="23">
        <f t="shared" si="73"/>
        <v>0</v>
      </c>
      <c r="AM93" s="23">
        <f t="shared" si="73"/>
        <v>0</v>
      </c>
      <c r="AN93" s="23">
        <f t="shared" si="73"/>
        <v>0</v>
      </c>
      <c r="AO93" s="23">
        <f t="shared" si="73"/>
        <v>0</v>
      </c>
      <c r="AP93" s="23">
        <f t="shared" si="73"/>
        <v>0</v>
      </c>
      <c r="AQ93" s="23">
        <f t="shared" si="73"/>
        <v>0</v>
      </c>
      <c r="AR93" s="23">
        <f t="shared" si="73"/>
        <v>0</v>
      </c>
      <c r="AS93" s="23">
        <f t="shared" si="73"/>
        <v>0</v>
      </c>
      <c r="AT93" s="23">
        <f t="shared" si="73"/>
        <v>0</v>
      </c>
      <c r="AU93" s="23">
        <f>SUM(AU70,AU47,AU24)</f>
        <v>522781.6</v>
      </c>
      <c r="AV93" s="23">
        <f t="shared" si="73"/>
        <v>522781.6</v>
      </c>
      <c r="AW93" s="23"/>
      <c r="AY93" s="45">
        <v>2039</v>
      </c>
      <c r="AZ93" s="23">
        <f t="shared" si="74"/>
        <v>0</v>
      </c>
      <c r="BA93" s="23">
        <f t="shared" si="74"/>
        <v>0</v>
      </c>
      <c r="BB93" s="23">
        <f t="shared" si="74"/>
        <v>0</v>
      </c>
      <c r="BC93" s="23">
        <f t="shared" si="74"/>
        <v>0</v>
      </c>
      <c r="BD93" s="23">
        <f t="shared" si="74"/>
        <v>0</v>
      </c>
      <c r="BE93" s="23">
        <f t="shared" si="74"/>
        <v>0</v>
      </c>
      <c r="BF93" s="23">
        <f t="shared" si="74"/>
        <v>0</v>
      </c>
      <c r="BG93" s="23">
        <f t="shared" si="74"/>
        <v>0</v>
      </c>
      <c r="BH93" s="23">
        <f t="shared" si="74"/>
        <v>0</v>
      </c>
      <c r="BI93" s="23">
        <f t="shared" si="74"/>
        <v>0</v>
      </c>
      <c r="BJ93" s="23">
        <f t="shared" si="74"/>
        <v>0</v>
      </c>
      <c r="BK93" s="23">
        <f t="shared" si="74"/>
        <v>0</v>
      </c>
      <c r="BL93" s="23">
        <f t="shared" si="74"/>
        <v>0</v>
      </c>
      <c r="BM93" s="23">
        <f t="shared" si="74"/>
        <v>0</v>
      </c>
      <c r="BN93" s="23">
        <f t="shared" si="74"/>
        <v>0</v>
      </c>
      <c r="BO93" s="23">
        <f t="shared" si="74"/>
        <v>0</v>
      </c>
      <c r="BP93" s="23">
        <f t="shared" si="74"/>
        <v>0</v>
      </c>
      <c r="BQ93" s="23">
        <f t="shared" si="74"/>
        <v>756968.20000000007</v>
      </c>
      <c r="BR93" s="23">
        <f t="shared" si="74"/>
        <v>756968.20000000007</v>
      </c>
    </row>
    <row r="94" spans="2:71" x14ac:dyDescent="0.3">
      <c r="B94" s="64" t="s">
        <v>62</v>
      </c>
      <c r="AC94" s="45">
        <v>2040</v>
      </c>
      <c r="AD94" s="23">
        <f t="shared" si="73"/>
        <v>0</v>
      </c>
      <c r="AE94" s="23">
        <f t="shared" si="73"/>
        <v>0</v>
      </c>
      <c r="AF94" s="23">
        <f t="shared" si="73"/>
        <v>0</v>
      </c>
      <c r="AG94" s="23">
        <f t="shared" si="73"/>
        <v>0</v>
      </c>
      <c r="AH94" s="23">
        <f t="shared" si="73"/>
        <v>0</v>
      </c>
      <c r="AI94" s="23">
        <f t="shared" si="73"/>
        <v>0</v>
      </c>
      <c r="AJ94" s="23">
        <f t="shared" si="73"/>
        <v>0</v>
      </c>
      <c r="AK94" s="23">
        <f t="shared" si="73"/>
        <v>0</v>
      </c>
      <c r="AL94" s="23">
        <f t="shared" si="73"/>
        <v>0</v>
      </c>
      <c r="AM94" s="23">
        <f t="shared" si="73"/>
        <v>0</v>
      </c>
      <c r="AN94" s="23">
        <f t="shared" si="73"/>
        <v>0</v>
      </c>
      <c r="AO94" s="23">
        <f t="shared" si="73"/>
        <v>0</v>
      </c>
      <c r="AP94" s="23">
        <f t="shared" si="73"/>
        <v>0</v>
      </c>
      <c r="AQ94" s="23">
        <f t="shared" si="73"/>
        <v>0</v>
      </c>
      <c r="AR94" s="23">
        <f t="shared" si="73"/>
        <v>0</v>
      </c>
      <c r="AS94" s="23">
        <f t="shared" si="73"/>
        <v>0</v>
      </c>
      <c r="AT94" s="23">
        <f t="shared" si="73"/>
        <v>0</v>
      </c>
      <c r="AU94" s="23">
        <f t="shared" si="73"/>
        <v>0</v>
      </c>
      <c r="AV94" s="23">
        <f t="shared" si="73"/>
        <v>528237.80000000005</v>
      </c>
      <c r="AW94" s="23"/>
      <c r="AY94" s="45">
        <v>2040</v>
      </c>
      <c r="AZ94" s="23">
        <f t="shared" si="74"/>
        <v>0</v>
      </c>
      <c r="BA94" s="23">
        <f t="shared" si="74"/>
        <v>0</v>
      </c>
      <c r="BB94" s="23">
        <f t="shared" si="74"/>
        <v>0</v>
      </c>
      <c r="BC94" s="23">
        <f t="shared" si="74"/>
        <v>0</v>
      </c>
      <c r="BD94" s="23">
        <f t="shared" si="74"/>
        <v>0</v>
      </c>
      <c r="BE94" s="23">
        <f t="shared" si="74"/>
        <v>0</v>
      </c>
      <c r="BF94" s="23">
        <f t="shared" si="74"/>
        <v>0</v>
      </c>
      <c r="BG94" s="23">
        <f t="shared" si="74"/>
        <v>0</v>
      </c>
      <c r="BH94" s="23">
        <f t="shared" si="74"/>
        <v>0</v>
      </c>
      <c r="BI94" s="23">
        <f t="shared" si="74"/>
        <v>0</v>
      </c>
      <c r="BJ94" s="23">
        <f t="shared" si="74"/>
        <v>0</v>
      </c>
      <c r="BK94" s="23">
        <f t="shared" si="74"/>
        <v>0</v>
      </c>
      <c r="BL94" s="23">
        <f t="shared" si="74"/>
        <v>0</v>
      </c>
      <c r="BM94" s="23">
        <f t="shared" si="74"/>
        <v>0</v>
      </c>
      <c r="BN94" s="23">
        <f t="shared" si="74"/>
        <v>0</v>
      </c>
      <c r="BO94" s="23">
        <f t="shared" si="74"/>
        <v>0</v>
      </c>
      <c r="BP94" s="23">
        <f t="shared" si="74"/>
        <v>0</v>
      </c>
      <c r="BQ94" s="23">
        <f t="shared" si="74"/>
        <v>0</v>
      </c>
      <c r="BR94" s="23">
        <f t="shared" si="74"/>
        <v>764872</v>
      </c>
    </row>
    <row r="95" spans="2:71" x14ac:dyDescent="0.3">
      <c r="AC95" s="45" t="s">
        <v>44</v>
      </c>
      <c r="AD95" s="23">
        <f>SUM(AD76:AD94)</f>
        <v>386483.6</v>
      </c>
      <c r="AE95" s="23">
        <f t="shared" ref="AE95:AV95" si="75">SUM(AE76:AE94)</f>
        <v>809923.2</v>
      </c>
      <c r="AF95" s="23">
        <f t="shared" si="75"/>
        <v>1208099.7999999998</v>
      </c>
      <c r="AG95" s="23">
        <f t="shared" si="75"/>
        <v>1616309.9999999998</v>
      </c>
      <c r="AH95" s="23">
        <f t="shared" si="75"/>
        <v>2038256.7999999998</v>
      </c>
      <c r="AI95" s="23">
        <f t="shared" si="75"/>
        <v>2082199.6</v>
      </c>
      <c r="AJ95" s="23">
        <f t="shared" si="75"/>
        <v>2097291.7999999998</v>
      </c>
      <c r="AK95" s="23">
        <f t="shared" si="75"/>
        <v>2146680.2000000002</v>
      </c>
      <c r="AL95" s="23">
        <f t="shared" si="75"/>
        <v>2195964.4</v>
      </c>
      <c r="AM95" s="23">
        <f t="shared" si="75"/>
        <v>2239902.4</v>
      </c>
      <c r="AN95" s="23">
        <f t="shared" si="75"/>
        <v>2288105</v>
      </c>
      <c r="AO95" s="23">
        <f t="shared" si="75"/>
        <v>2338033.4</v>
      </c>
      <c r="AP95" s="23">
        <f t="shared" si="75"/>
        <v>2394506.1999999997</v>
      </c>
      <c r="AQ95" s="23">
        <f t="shared" si="75"/>
        <v>2447843.6</v>
      </c>
      <c r="AR95" s="23">
        <f t="shared" si="75"/>
        <v>2494293.4</v>
      </c>
      <c r="AS95" s="23">
        <f t="shared" si="75"/>
        <v>2530816</v>
      </c>
      <c r="AT95" s="23">
        <f t="shared" si="75"/>
        <v>2561196.5999999996</v>
      </c>
      <c r="AU95" s="23">
        <f t="shared" si="75"/>
        <v>2579940.4</v>
      </c>
      <c r="AV95" s="23">
        <f t="shared" si="75"/>
        <v>2597346.4000000004</v>
      </c>
      <c r="AW95" s="23">
        <f>SUM(AD95:AV95)</f>
        <v>39053192.799999997</v>
      </c>
      <c r="AY95" s="45" t="s">
        <v>44</v>
      </c>
      <c r="AZ95" s="23">
        <f>SUM(AZ76:AZ94)</f>
        <v>559613.6</v>
      </c>
      <c r="BA95" s="23">
        <f t="shared" ref="BA95:BR95" si="76">SUM(BA76:BA94)</f>
        <v>1172773.3999999999</v>
      </c>
      <c r="BB95" s="23">
        <f t="shared" si="76"/>
        <v>1749308.2</v>
      </c>
      <c r="BC95" s="23">
        <f t="shared" si="76"/>
        <v>2340362</v>
      </c>
      <c r="BD95" s="23">
        <f t="shared" si="76"/>
        <v>2951319.4</v>
      </c>
      <c r="BE95" s="23">
        <f t="shared" si="76"/>
        <v>3014937.2</v>
      </c>
      <c r="BF95" s="23">
        <f t="shared" si="76"/>
        <v>3036751.4</v>
      </c>
      <c r="BG95" s="23">
        <f t="shared" si="76"/>
        <v>3108270.6</v>
      </c>
      <c r="BH95" s="23">
        <f t="shared" si="76"/>
        <v>3179651.5999999996</v>
      </c>
      <c r="BI95" s="23">
        <f t="shared" si="76"/>
        <v>3243279.5999999996</v>
      </c>
      <c r="BJ95" s="23">
        <f t="shared" si="76"/>
        <v>3313086.3999999994</v>
      </c>
      <c r="BK95" s="23">
        <f t="shared" si="76"/>
        <v>3385386.9999999995</v>
      </c>
      <c r="BL95" s="23">
        <f t="shared" si="76"/>
        <v>3467163.6</v>
      </c>
      <c r="BM95" s="23">
        <f t="shared" si="76"/>
        <v>3544394.2</v>
      </c>
      <c r="BN95" s="23">
        <f t="shared" si="76"/>
        <v>3611649.1999999997</v>
      </c>
      <c r="BO95" s="23">
        <f t="shared" si="76"/>
        <v>3664529.5999999996</v>
      </c>
      <c r="BP95" s="23">
        <f t="shared" si="76"/>
        <v>3708516.8</v>
      </c>
      <c r="BQ95" s="23">
        <f t="shared" si="76"/>
        <v>3735654.3999999999</v>
      </c>
      <c r="BR95" s="23">
        <f t="shared" si="76"/>
        <v>3760861</v>
      </c>
      <c r="BS95" s="23">
        <f>SUM(AZ95:BR95)</f>
        <v>56547509.200000003</v>
      </c>
    </row>
    <row r="96" spans="2:71" x14ac:dyDescent="0.3">
      <c r="E96" s="47"/>
      <c r="F96" s="170" t="s">
        <v>52</v>
      </c>
      <c r="G96" s="170" t="s">
        <v>151</v>
      </c>
      <c r="H96" s="171" t="s">
        <v>67</v>
      </c>
    </row>
    <row r="97" spans="2:10" x14ac:dyDescent="0.3">
      <c r="E97" s="172" t="s">
        <v>51</v>
      </c>
      <c r="F97" s="49">
        <f>F77*C77+F78*C78+F79*C79+F80*C80+F81*C81+F85*C85+F86*C86+F87*C87+F88*C88+F89*C89+F90*C90+F91*C91</f>
        <v>116563.5498384688</v>
      </c>
      <c r="G97" s="49">
        <f>G77*C77+G78*C78+G79*C79+G80*C80+G81*C81+G85*C85+G86*C86+G87*C87+G88*C88+G89*C89+G90*C90+G91*C91</f>
        <v>116563.5498384688</v>
      </c>
      <c r="H97" s="69">
        <f>G97/F97</f>
        <v>1</v>
      </c>
    </row>
    <row r="99" spans="2:10" x14ac:dyDescent="0.3">
      <c r="B99" s="1" t="s">
        <v>63</v>
      </c>
    </row>
    <row r="101" spans="2:10" x14ac:dyDescent="0.3">
      <c r="B101" s="251" t="s">
        <v>45</v>
      </c>
      <c r="C101" s="24" t="s">
        <v>26</v>
      </c>
      <c r="D101" s="24" t="s">
        <v>11</v>
      </c>
      <c r="E101" s="24" t="s">
        <v>43</v>
      </c>
      <c r="F101" s="24" t="s">
        <v>48</v>
      </c>
      <c r="G101" s="168" t="s">
        <v>150</v>
      </c>
      <c r="H101" s="13" t="s">
        <v>50</v>
      </c>
    </row>
    <row r="102" spans="2:10" x14ac:dyDescent="0.3">
      <c r="B102" s="54" t="s">
        <v>30</v>
      </c>
      <c r="C102" s="55">
        <f>G27</f>
        <v>3.5973024661109999E-2</v>
      </c>
      <c r="D102" s="56">
        <f>H27</f>
        <v>89000</v>
      </c>
      <c r="E102" s="57">
        <v>100000</v>
      </c>
      <c r="F102" s="45">
        <v>89000</v>
      </c>
      <c r="G102" s="45">
        <v>89000</v>
      </c>
      <c r="H102" s="45">
        <f>G102-F102</f>
        <v>0</v>
      </c>
    </row>
    <row r="103" spans="2:10" x14ac:dyDescent="0.3">
      <c r="B103" s="54" t="s">
        <v>31</v>
      </c>
      <c r="C103" s="55">
        <f>G28</f>
        <v>2.1416890580961748E-4</v>
      </c>
      <c r="D103" s="56">
        <f>H28</f>
        <v>149000</v>
      </c>
      <c r="E103" s="57">
        <v>100000</v>
      </c>
      <c r="F103" s="45">
        <v>100000</v>
      </c>
      <c r="G103" s="45">
        <v>100000</v>
      </c>
      <c r="H103" s="45">
        <v>0</v>
      </c>
    </row>
    <row r="104" spans="2:10" x14ac:dyDescent="0.3">
      <c r="B104" s="54" t="s">
        <v>65</v>
      </c>
      <c r="C104" s="55">
        <f>0.896804739*G34</f>
        <v>0.48143696752064047</v>
      </c>
      <c r="D104" s="57">
        <f>H34</f>
        <v>153000</v>
      </c>
      <c r="E104" s="57">
        <v>100000</v>
      </c>
      <c r="F104" s="45">
        <v>100000</v>
      </c>
      <c r="G104" s="45">
        <v>100000</v>
      </c>
      <c r="H104" s="45">
        <v>0</v>
      </c>
    </row>
    <row r="105" spans="2:10" x14ac:dyDescent="0.3">
      <c r="B105" s="54" t="s">
        <v>38</v>
      </c>
      <c r="C105" s="55">
        <f>G35</f>
        <v>6.7213846610611833E-2</v>
      </c>
      <c r="D105" s="57">
        <f>H35</f>
        <v>44000</v>
      </c>
      <c r="E105" s="57">
        <v>100000</v>
      </c>
      <c r="F105" s="45">
        <v>44000</v>
      </c>
      <c r="G105" s="45">
        <v>44000</v>
      </c>
      <c r="H105" s="45">
        <f t="shared" ref="H105:H116" si="77">G105-F105</f>
        <v>0</v>
      </c>
    </row>
    <row r="106" spans="2:10" x14ac:dyDescent="0.3">
      <c r="B106" s="54" t="s">
        <v>39</v>
      </c>
      <c r="C106" s="55">
        <f>G36</f>
        <v>1.516199237199907E-2</v>
      </c>
      <c r="D106" s="57">
        <f>H36</f>
        <v>41000</v>
      </c>
      <c r="E106" s="57">
        <v>100000</v>
      </c>
      <c r="F106" s="45">
        <v>41000</v>
      </c>
      <c r="G106" s="45">
        <v>41000</v>
      </c>
      <c r="H106" s="45">
        <f t="shared" si="77"/>
        <v>0</v>
      </c>
    </row>
    <row r="107" spans="2:10" x14ac:dyDescent="0.3">
      <c r="B107" s="58" t="s">
        <v>44</v>
      </c>
      <c r="C107" s="44">
        <f>SUM(C102:C106)</f>
        <v>0.60000000007017096</v>
      </c>
      <c r="H107" s="30"/>
    </row>
    <row r="108" spans="2:10" x14ac:dyDescent="0.3">
      <c r="I108" s="53"/>
      <c r="J108" s="134"/>
    </row>
    <row r="109" spans="2:10" x14ac:dyDescent="0.3">
      <c r="B109" s="251" t="s">
        <v>64</v>
      </c>
      <c r="C109" s="24" t="s">
        <v>10</v>
      </c>
      <c r="D109" s="24" t="s">
        <v>11</v>
      </c>
      <c r="E109" s="24" t="s">
        <v>43</v>
      </c>
      <c r="F109" s="24" t="s">
        <v>48</v>
      </c>
      <c r="G109" s="168" t="s">
        <v>150</v>
      </c>
      <c r="H109" s="13" t="s">
        <v>50</v>
      </c>
    </row>
    <row r="110" spans="2:10" x14ac:dyDescent="0.3">
      <c r="B110" s="65" t="s">
        <v>29</v>
      </c>
      <c r="C110" s="66">
        <f>G26</f>
        <v>2.7852404906817105E-2</v>
      </c>
      <c r="D110" s="67">
        <f>H26</f>
        <v>168000</v>
      </c>
      <c r="E110" s="68">
        <v>110000</v>
      </c>
      <c r="F110" s="45">
        <v>110000</v>
      </c>
      <c r="G110" s="45">
        <v>110000</v>
      </c>
      <c r="H110" s="45">
        <f t="shared" si="77"/>
        <v>0</v>
      </c>
    </row>
    <row r="111" spans="2:10" x14ac:dyDescent="0.3">
      <c r="B111" s="65" t="s">
        <v>32</v>
      </c>
      <c r="C111" s="66">
        <f t="shared" ref="C111:D115" si="78">G29</f>
        <v>1.1025432311432411E-2</v>
      </c>
      <c r="D111" s="67">
        <f t="shared" si="78"/>
        <v>153000</v>
      </c>
      <c r="E111" s="68">
        <v>110000</v>
      </c>
      <c r="F111" s="45">
        <v>110000</v>
      </c>
      <c r="G111" s="45">
        <v>110000</v>
      </c>
      <c r="H111" s="45">
        <f t="shared" si="77"/>
        <v>0</v>
      </c>
    </row>
    <row r="112" spans="2:10" x14ac:dyDescent="0.3">
      <c r="B112" s="65" t="s">
        <v>33</v>
      </c>
      <c r="C112" s="66">
        <f t="shared" si="78"/>
        <v>5.3544783056668514E-3</v>
      </c>
      <c r="D112" s="67">
        <f t="shared" si="78"/>
        <v>153000</v>
      </c>
      <c r="E112" s="68">
        <v>110000</v>
      </c>
      <c r="F112" s="45">
        <v>110000</v>
      </c>
      <c r="G112" s="45">
        <v>110000</v>
      </c>
      <c r="H112" s="45">
        <f t="shared" si="77"/>
        <v>0</v>
      </c>
    </row>
    <row r="113" spans="2:9" x14ac:dyDescent="0.3">
      <c r="B113" s="65" t="s">
        <v>34</v>
      </c>
      <c r="C113" s="66">
        <f t="shared" si="78"/>
        <v>2.7740567093839159E-2</v>
      </c>
      <c r="D113" s="67">
        <f t="shared" si="78"/>
        <v>153000</v>
      </c>
      <c r="E113" s="68">
        <v>110000</v>
      </c>
      <c r="F113" s="45">
        <v>110000</v>
      </c>
      <c r="G113" s="45">
        <v>110000</v>
      </c>
      <c r="H113" s="45">
        <f t="shared" si="77"/>
        <v>0</v>
      </c>
    </row>
    <row r="114" spans="2:9" x14ac:dyDescent="0.3">
      <c r="B114" s="65" t="s">
        <v>35</v>
      </c>
      <c r="C114" s="66">
        <f t="shared" si="78"/>
        <v>0.12540824304939535</v>
      </c>
      <c r="D114" s="67">
        <f t="shared" si="78"/>
        <v>153000</v>
      </c>
      <c r="E114" s="68">
        <v>110000</v>
      </c>
      <c r="F114" s="45">
        <v>110000</v>
      </c>
      <c r="G114" s="45">
        <v>110000</v>
      </c>
      <c r="H114" s="45">
        <f t="shared" si="77"/>
        <v>0</v>
      </c>
    </row>
    <row r="115" spans="2:9" x14ac:dyDescent="0.3">
      <c r="B115" s="65" t="s">
        <v>36</v>
      </c>
      <c r="C115" s="66">
        <f t="shared" si="78"/>
        <v>0.14721995479026345</v>
      </c>
      <c r="D115" s="67">
        <f t="shared" si="78"/>
        <v>153000</v>
      </c>
      <c r="E115" s="68">
        <v>110000</v>
      </c>
      <c r="F115" s="45">
        <v>110000</v>
      </c>
      <c r="G115" s="45">
        <v>110000</v>
      </c>
      <c r="H115" s="45">
        <f t="shared" si="77"/>
        <v>0</v>
      </c>
    </row>
    <row r="116" spans="2:9" x14ac:dyDescent="0.3">
      <c r="B116" s="65" t="s">
        <v>65</v>
      </c>
      <c r="C116" s="66">
        <f>0.103195261*G34</f>
        <v>5.5398919472414841E-2</v>
      </c>
      <c r="D116" s="67">
        <f>H34</f>
        <v>153000</v>
      </c>
      <c r="E116" s="68">
        <v>110000</v>
      </c>
      <c r="F116" s="45">
        <v>110000</v>
      </c>
      <c r="G116" s="45">
        <v>110000</v>
      </c>
      <c r="H116" s="45">
        <f t="shared" si="77"/>
        <v>0</v>
      </c>
    </row>
    <row r="117" spans="2:9" x14ac:dyDescent="0.3">
      <c r="B117" s="58" t="s">
        <v>44</v>
      </c>
      <c r="C117" s="59">
        <f>SUM(C110:C116)</f>
        <v>0.39999999992982915</v>
      </c>
    </row>
    <row r="119" spans="2:9" x14ac:dyDescent="0.3">
      <c r="B119" s="64" t="s">
        <v>66</v>
      </c>
    </row>
    <row r="121" spans="2:9" x14ac:dyDescent="0.3">
      <c r="E121" s="47"/>
      <c r="F121" s="170" t="s">
        <v>52</v>
      </c>
      <c r="G121" s="170" t="s">
        <v>151</v>
      </c>
      <c r="H121" s="171" t="s">
        <v>67</v>
      </c>
    </row>
    <row r="122" spans="2:9" x14ac:dyDescent="0.3">
      <c r="E122" s="172" t="s">
        <v>51</v>
      </c>
      <c r="F122" s="49">
        <f>F102*C102+F103*C103+F104*C104+F105*C105+F106*C106+F110*C110+F111*C111+F112*C112+F113*C113+F114*C114+F115*C115+F116*C116</f>
        <v>98945.76376788388</v>
      </c>
      <c r="G122" s="49">
        <f>G102*C102+G103*C103+G104*C104+G105*C105+G106*C106+G110*C110+G111*C111+G112*C112+G113*C113+G114*C114+G115*C115+G116*C116</f>
        <v>98945.76376788388</v>
      </c>
      <c r="H122" s="69">
        <f>G122/F122</f>
        <v>1</v>
      </c>
    </row>
    <row r="124" spans="2:9" ht="15" thickBot="1" x14ac:dyDescent="0.35">
      <c r="B124" s="1" t="s">
        <v>69</v>
      </c>
    </row>
    <row r="125" spans="2:9" ht="15" thickTop="1" x14ac:dyDescent="0.3">
      <c r="B125" s="77">
        <v>5</v>
      </c>
      <c r="C125" s="78" t="s">
        <v>109</v>
      </c>
      <c r="E125" s="1"/>
      <c r="H125" s="1"/>
    </row>
    <row r="126" spans="2:9" x14ac:dyDescent="0.3">
      <c r="B126" s="79">
        <v>0.06</v>
      </c>
      <c r="C126" s="75" t="s">
        <v>70</v>
      </c>
      <c r="E126" s="7"/>
      <c r="F126" s="125"/>
      <c r="H126" s="7"/>
      <c r="I126" s="125"/>
    </row>
    <row r="127" spans="2:9" ht="15" thickBot="1" x14ac:dyDescent="0.35">
      <c r="B127" s="80">
        <f>(B126*(1+B126)^B125)/((1+B126)^B125-1)</f>
        <v>0.23739640043118937</v>
      </c>
      <c r="C127" s="76" t="s">
        <v>71</v>
      </c>
      <c r="E127" s="7"/>
      <c r="F127" s="125"/>
      <c r="H127" s="7"/>
      <c r="I127" s="125"/>
    </row>
    <row r="128" spans="2:9" ht="15" thickTop="1" x14ac:dyDescent="0.3">
      <c r="E128" s="7"/>
      <c r="F128" s="125"/>
      <c r="H128" s="7"/>
      <c r="I128" s="72"/>
    </row>
    <row r="129" spans="2:9" ht="15" thickBot="1" x14ac:dyDescent="0.35">
      <c r="B129" s="1" t="s">
        <v>169</v>
      </c>
      <c r="E129" s="1" t="s">
        <v>170</v>
      </c>
    </row>
    <row r="130" spans="2:9" ht="15" thickTop="1" x14ac:dyDescent="0.3">
      <c r="B130" s="70" t="s">
        <v>6</v>
      </c>
      <c r="C130" s="264">
        <v>2289</v>
      </c>
      <c r="E130" s="70" t="s">
        <v>6</v>
      </c>
      <c r="F130" s="264">
        <v>7.33</v>
      </c>
    </row>
    <row r="131" spans="2:9" x14ac:dyDescent="0.3">
      <c r="B131" s="71" t="s">
        <v>7</v>
      </c>
      <c r="C131" s="261">
        <v>0</v>
      </c>
      <c r="E131" s="71" t="s">
        <v>7</v>
      </c>
      <c r="F131" s="261">
        <v>3.01</v>
      </c>
    </row>
    <row r="132" spans="2:9" ht="15" thickBot="1" x14ac:dyDescent="0.35">
      <c r="B132" s="73" t="s">
        <v>8</v>
      </c>
      <c r="C132" s="263">
        <v>0</v>
      </c>
      <c r="E132" s="73" t="s">
        <v>8</v>
      </c>
      <c r="F132" s="263">
        <v>25.34</v>
      </c>
    </row>
    <row r="133" spans="2:9" ht="15" thickTop="1" x14ac:dyDescent="0.3">
      <c r="B133" s="7"/>
      <c r="C133" s="72"/>
    </row>
    <row r="134" spans="2:9" ht="15" thickBot="1" x14ac:dyDescent="0.35"/>
    <row r="135" spans="2:9" ht="15.6" thickTop="1" thickBot="1" x14ac:dyDescent="0.35">
      <c r="B135" s="96" t="s">
        <v>78</v>
      </c>
      <c r="C135" s="94">
        <v>0</v>
      </c>
      <c r="D135" s="95">
        <f>1+C135</f>
        <v>1</v>
      </c>
      <c r="F135" s="96" t="s">
        <v>78</v>
      </c>
      <c r="G135" s="94">
        <v>0.45</v>
      </c>
      <c r="H135" s="95">
        <f>1+G135</f>
        <v>1.45</v>
      </c>
    </row>
    <row r="136" spans="2:9" ht="15" thickTop="1" x14ac:dyDescent="0.3"/>
    <row r="137" spans="2:9" ht="15" thickBot="1" x14ac:dyDescent="0.35">
      <c r="B137" s="81" t="s">
        <v>152</v>
      </c>
      <c r="C137" s="81"/>
      <c r="D137" s="81"/>
      <c r="G137" s="110"/>
    </row>
    <row r="138" spans="2:9" ht="15" thickTop="1" x14ac:dyDescent="0.3">
      <c r="B138" s="82" t="s">
        <v>73</v>
      </c>
      <c r="C138" s="83" t="s">
        <v>156</v>
      </c>
      <c r="D138" s="84" t="s">
        <v>75</v>
      </c>
      <c r="G138" s="110"/>
    </row>
    <row r="139" spans="2:9" x14ac:dyDescent="0.3">
      <c r="B139" s="85" t="s">
        <v>6</v>
      </c>
      <c r="C139" s="86">
        <f>C3</f>
        <v>350000</v>
      </c>
      <c r="D139" s="87">
        <f>H72</f>
        <v>1.1017003511020289</v>
      </c>
      <c r="E139" s="23"/>
    </row>
    <row r="140" spans="2:9" x14ac:dyDescent="0.3">
      <c r="B140" s="85" t="s">
        <v>7</v>
      </c>
      <c r="C140" s="86">
        <f>C4</f>
        <v>100000</v>
      </c>
      <c r="D140" s="87">
        <f>H97</f>
        <v>1</v>
      </c>
      <c r="E140" s="23"/>
    </row>
    <row r="141" spans="2:9" ht="15" thickBot="1" x14ac:dyDescent="0.35">
      <c r="B141" s="88" t="s">
        <v>8</v>
      </c>
      <c r="C141" s="89">
        <f>C5</f>
        <v>100000</v>
      </c>
      <c r="D141" s="90">
        <f>H122</f>
        <v>1</v>
      </c>
      <c r="E141" s="23"/>
    </row>
    <row r="142" spans="2:9" ht="15" thickTop="1" x14ac:dyDescent="0.3">
      <c r="B142" s="123"/>
      <c r="C142" s="86"/>
      <c r="D142" s="124"/>
    </row>
    <row r="143" spans="2:9" ht="15" thickBot="1" x14ac:dyDescent="0.35">
      <c r="B143" s="1" t="s">
        <v>153</v>
      </c>
    </row>
    <row r="144" spans="2:9" ht="15" thickTop="1" x14ac:dyDescent="0.3">
      <c r="B144" s="82" t="s">
        <v>73</v>
      </c>
      <c r="C144" s="83" t="s">
        <v>77</v>
      </c>
      <c r="D144" s="83" t="s">
        <v>155</v>
      </c>
      <c r="E144" s="83" t="s">
        <v>96</v>
      </c>
      <c r="F144" s="83" t="s">
        <v>91</v>
      </c>
      <c r="G144" s="91" t="s">
        <v>92</v>
      </c>
      <c r="H144" s="91" t="s">
        <v>79</v>
      </c>
      <c r="I144" s="74" t="s">
        <v>76</v>
      </c>
    </row>
    <row r="145" spans="2:50" x14ac:dyDescent="0.3">
      <c r="B145" s="85" t="s">
        <v>6</v>
      </c>
      <c r="C145" s="260">
        <f>C130*D135</f>
        <v>2289</v>
      </c>
      <c r="D145" s="260">
        <f>C130*D135*D139</f>
        <v>2521.7921036725443</v>
      </c>
      <c r="E145" s="260">
        <f>(D145-C145)+F130</f>
        <v>240.12210367254428</v>
      </c>
      <c r="F145" s="260">
        <f>E145*$B$125*$B$127</f>
        <v>285.02061537913448</v>
      </c>
      <c r="G145" s="260">
        <f>F145/5</f>
        <v>57.004123075826897</v>
      </c>
      <c r="H145" s="260">
        <f>(C130*D139-C130)+F130</f>
        <v>240.12210367254428</v>
      </c>
      <c r="I145" s="261">
        <f>F145-H145</f>
        <v>44.898511706590199</v>
      </c>
    </row>
    <row r="146" spans="2:50" x14ac:dyDescent="0.3">
      <c r="B146" s="85" t="s">
        <v>7</v>
      </c>
      <c r="C146" s="260">
        <f>C131*D135</f>
        <v>0</v>
      </c>
      <c r="D146" s="260">
        <f>C131*D135*D140</f>
        <v>0</v>
      </c>
      <c r="E146" s="260">
        <f>(D146-C146)+F131</f>
        <v>3.01</v>
      </c>
      <c r="F146" s="260">
        <f>E146*$B$125*$B$127</f>
        <v>3.5728158264893999</v>
      </c>
      <c r="G146" s="260">
        <f t="shared" ref="G146:G147" si="79">F146/5</f>
        <v>0.71456316529788</v>
      </c>
      <c r="H146" s="260">
        <f>(C131*D140-C131)+F131</f>
        <v>3.01</v>
      </c>
      <c r="I146" s="261">
        <f t="shared" ref="I146:I147" si="80">F146-H146</f>
        <v>0.5628158264894001</v>
      </c>
    </row>
    <row r="147" spans="2:50" ht="15" thickBot="1" x14ac:dyDescent="0.35">
      <c r="B147" s="88" t="s">
        <v>8</v>
      </c>
      <c r="C147" s="262">
        <f>C132*D135</f>
        <v>0</v>
      </c>
      <c r="D147" s="262">
        <f>C132*D135*D141</f>
        <v>0</v>
      </c>
      <c r="E147" s="262">
        <f>(D147-C147)+F132</f>
        <v>25.34</v>
      </c>
      <c r="F147" s="262">
        <f>E147*$B$125*$B$127</f>
        <v>30.078123934631694</v>
      </c>
      <c r="G147" s="262">
        <f t="shared" si="79"/>
        <v>6.0156247869263391</v>
      </c>
      <c r="H147" s="262">
        <f>(C132*D141-C132)+F132</f>
        <v>25.34</v>
      </c>
      <c r="I147" s="263">
        <f t="shared" si="80"/>
        <v>4.7381239346316946</v>
      </c>
    </row>
    <row r="148" spans="2:50" ht="15" thickTop="1" x14ac:dyDescent="0.3">
      <c r="F148" s="52"/>
    </row>
    <row r="149" spans="2:50" ht="15" thickBot="1" x14ac:dyDescent="0.35">
      <c r="B149" s="1" t="s">
        <v>154</v>
      </c>
      <c r="F149" s="52"/>
    </row>
    <row r="150" spans="2:50" ht="15" thickTop="1" x14ac:dyDescent="0.3">
      <c r="B150" s="82" t="s">
        <v>73</v>
      </c>
      <c r="C150" s="83" t="s">
        <v>77</v>
      </c>
      <c r="D150" s="83" t="s">
        <v>155</v>
      </c>
      <c r="E150" s="83" t="s">
        <v>96</v>
      </c>
      <c r="F150" s="83" t="s">
        <v>91</v>
      </c>
      <c r="G150" s="91" t="s">
        <v>92</v>
      </c>
      <c r="H150" s="91" t="s">
        <v>79</v>
      </c>
      <c r="I150" s="74" t="s">
        <v>76</v>
      </c>
    </row>
    <row r="151" spans="2:50" x14ac:dyDescent="0.3">
      <c r="B151" s="85" t="s">
        <v>6</v>
      </c>
      <c r="C151" s="260">
        <f>C130*H135</f>
        <v>3319.0499999999997</v>
      </c>
      <c r="D151" s="260">
        <f>C130*D139*H135</f>
        <v>3656.5985503251891</v>
      </c>
      <c r="E151" s="260">
        <f>(D151-C151)+(F130*H135)</f>
        <v>348.17705032518933</v>
      </c>
      <c r="F151" s="260">
        <f>E151*$B$125*$B$127</f>
        <v>413.27989229974509</v>
      </c>
      <c r="G151" s="260">
        <f>F151/5</f>
        <v>82.655978459949011</v>
      </c>
      <c r="H151" s="260">
        <f>(C130*D139-C130)+F130</f>
        <v>240.12210367254428</v>
      </c>
      <c r="I151" s="261">
        <f>F151-H151</f>
        <v>173.1577886272008</v>
      </c>
    </row>
    <row r="152" spans="2:50" x14ac:dyDescent="0.3">
      <c r="B152" s="85" t="s">
        <v>7</v>
      </c>
      <c r="C152" s="260">
        <f>C131*H135</f>
        <v>0</v>
      </c>
      <c r="D152" s="260">
        <f>C131*D140*H135</f>
        <v>0</v>
      </c>
      <c r="E152" s="260">
        <f>(D152-C152)+(F131*H135)</f>
        <v>4.3644999999999996</v>
      </c>
      <c r="F152" s="260">
        <f>E152*$B$125*$B$127</f>
        <v>5.1805829484096293</v>
      </c>
      <c r="G152" s="260">
        <f t="shared" ref="G152" si="81">F152/5</f>
        <v>1.0361165896819258</v>
      </c>
      <c r="H152" s="260">
        <f>(C131*D140-C131)+F131</f>
        <v>3.01</v>
      </c>
      <c r="I152" s="261">
        <f t="shared" ref="I152" si="82">F152-H152</f>
        <v>2.1705829484096295</v>
      </c>
      <c r="AS152" s="250"/>
      <c r="AT152" s="8"/>
      <c r="AU152" s="250"/>
      <c r="AV152" s="8"/>
      <c r="AW152" s="8"/>
      <c r="AX152" s="8"/>
    </row>
    <row r="153" spans="2:50" ht="15" thickBot="1" x14ac:dyDescent="0.35">
      <c r="B153" s="88" t="s">
        <v>8</v>
      </c>
      <c r="C153" s="262">
        <f>C132*H135</f>
        <v>0</v>
      </c>
      <c r="D153" s="262">
        <f>C132*D141*H135</f>
        <v>0</v>
      </c>
      <c r="E153" s="262">
        <f>(D153-C153)+(F132*H135)</f>
        <v>36.743000000000002</v>
      </c>
      <c r="F153" s="262">
        <f>E153*$B$125*$B$127</f>
        <v>43.613279705215959</v>
      </c>
      <c r="G153" s="262">
        <f>F153/5</f>
        <v>8.7226559410431914</v>
      </c>
      <c r="H153" s="262">
        <f>(C132*D141-C132)+F132</f>
        <v>25.34</v>
      </c>
      <c r="I153" s="263">
        <f>F153-H153</f>
        <v>18.273279705215959</v>
      </c>
      <c r="AS153" s="8"/>
      <c r="AT153" s="8"/>
      <c r="AU153" s="8"/>
      <c r="AV153" s="8"/>
      <c r="AW153" s="8"/>
      <c r="AX153" s="8"/>
    </row>
    <row r="154" spans="2:50" ht="15" thickTop="1" x14ac:dyDescent="0.3">
      <c r="AS154" s="8"/>
      <c r="AT154" s="8"/>
      <c r="AU154" s="250"/>
      <c r="AV154" s="8"/>
      <c r="AW154" s="8"/>
      <c r="AX154" s="8"/>
    </row>
    <row r="155" spans="2:50" x14ac:dyDescent="0.3">
      <c r="AB155" s="8"/>
      <c r="AS155" s="8"/>
      <c r="AT155" s="8"/>
      <c r="AU155" s="8"/>
      <c r="AV155" s="8"/>
      <c r="AW155" s="8"/>
      <c r="AX155" s="8"/>
    </row>
    <row r="156" spans="2:50" ht="15.75" customHeight="1" x14ac:dyDescent="0.3">
      <c r="AB156" s="8"/>
      <c r="AS156" s="8"/>
      <c r="AT156" s="8"/>
      <c r="AU156" s="250"/>
      <c r="AV156" s="8"/>
      <c r="AW156" s="8"/>
      <c r="AX156" s="8"/>
    </row>
    <row r="157" spans="2:50" x14ac:dyDescent="0.3">
      <c r="AB157" s="8"/>
      <c r="AS157" s="8"/>
      <c r="AT157" s="8"/>
      <c r="AU157" s="8"/>
      <c r="AV157" s="8"/>
      <c r="AW157" s="8"/>
      <c r="AX157" s="8"/>
    </row>
    <row r="158" spans="2:50" x14ac:dyDescent="0.3">
      <c r="B158" s="123"/>
      <c r="C158" s="86"/>
      <c r="D158" s="124"/>
      <c r="Z158" s="8"/>
      <c r="AA158" s="8"/>
      <c r="AB158" s="8"/>
      <c r="AS158" s="8"/>
      <c r="AT158" s="8"/>
      <c r="AU158" s="250"/>
      <c r="AV158" s="8"/>
      <c r="AW158" s="8"/>
      <c r="AX158" s="8"/>
    </row>
    <row r="159" spans="2:50" x14ac:dyDescent="0.3">
      <c r="B159" s="236"/>
      <c r="C159" s="102"/>
      <c r="D159" s="102"/>
      <c r="Z159" s="8"/>
      <c r="AA159" s="8"/>
      <c r="AB159" s="8"/>
    </row>
    <row r="160" spans="2:50" x14ac:dyDescent="0.3">
      <c r="B160" s="236"/>
      <c r="C160" s="102"/>
      <c r="D160" s="102"/>
      <c r="Z160" s="8"/>
      <c r="AA160" s="8"/>
      <c r="AB160" s="8"/>
    </row>
    <row r="161" spans="2:47" x14ac:dyDescent="0.3">
      <c r="B161" s="236"/>
      <c r="C161" s="102"/>
      <c r="D161" s="102"/>
      <c r="Z161" s="8"/>
      <c r="AA161" s="8"/>
      <c r="AB161" s="8"/>
    </row>
    <row r="162" spans="2:47" x14ac:dyDescent="0.3">
      <c r="B162" s="236"/>
      <c r="C162" s="102"/>
      <c r="D162" s="102"/>
      <c r="Z162" s="8"/>
      <c r="AA162" s="8"/>
    </row>
    <row r="163" spans="2:47" x14ac:dyDescent="0.3">
      <c r="B163" s="81"/>
      <c r="C163" s="7"/>
      <c r="D163" s="7"/>
      <c r="E163" s="7"/>
      <c r="F163" s="7"/>
      <c r="G163" s="7"/>
      <c r="H163" s="7"/>
      <c r="I163" s="7"/>
      <c r="Z163" s="8"/>
      <c r="AA163" s="8"/>
      <c r="AS163" s="116"/>
    </row>
    <row r="164" spans="2:47" x14ac:dyDescent="0.3">
      <c r="B164" s="126"/>
      <c r="C164" s="126"/>
      <c r="D164" s="126"/>
      <c r="E164" s="126"/>
      <c r="F164" s="127"/>
      <c r="G164" s="128"/>
      <c r="H164" s="128"/>
      <c r="I164" s="119"/>
      <c r="Z164" s="8"/>
      <c r="AA164" s="8"/>
    </row>
    <row r="165" spans="2:47" x14ac:dyDescent="0.3">
      <c r="B165" s="123"/>
      <c r="C165" s="93"/>
      <c r="D165" s="86"/>
      <c r="E165" s="86"/>
      <c r="F165" s="122"/>
      <c r="G165" s="92"/>
      <c r="H165" s="92"/>
      <c r="I165" s="92"/>
    </row>
    <row r="166" spans="2:47" x14ac:dyDescent="0.3">
      <c r="B166" s="123"/>
      <c r="C166" s="93"/>
      <c r="D166" s="86"/>
      <c r="E166" s="86"/>
      <c r="F166" s="122"/>
      <c r="G166" s="92"/>
      <c r="H166" s="92"/>
      <c r="I166" s="92"/>
    </row>
    <row r="167" spans="2:47" x14ac:dyDescent="0.3">
      <c r="B167" s="123"/>
      <c r="C167" s="93"/>
      <c r="D167" s="86"/>
      <c r="E167" s="86"/>
      <c r="F167" s="122"/>
      <c r="G167" s="92"/>
      <c r="H167" s="92"/>
      <c r="I167" s="92"/>
    </row>
    <row r="168" spans="2:47" x14ac:dyDescent="0.3">
      <c r="B168" s="7"/>
      <c r="C168" s="7"/>
      <c r="D168" s="7"/>
      <c r="E168" s="7"/>
      <c r="F168" s="7"/>
      <c r="G168" s="7"/>
      <c r="H168" s="7"/>
      <c r="I168" s="7"/>
    </row>
    <row r="169" spans="2:47" x14ac:dyDescent="0.3">
      <c r="B169" s="81"/>
      <c r="C169" s="7"/>
      <c r="D169" s="7"/>
      <c r="E169" s="7"/>
      <c r="F169" s="7"/>
      <c r="G169" s="7"/>
      <c r="H169" s="7"/>
      <c r="I169" s="7"/>
      <c r="AT169" s="249"/>
      <c r="AU169" s="116"/>
    </row>
    <row r="170" spans="2:47" x14ac:dyDescent="0.3">
      <c r="B170" s="126"/>
      <c r="C170" s="126"/>
      <c r="D170" s="126"/>
      <c r="E170" s="126"/>
      <c r="F170" s="127"/>
      <c r="G170" s="128"/>
      <c r="H170" s="128"/>
      <c r="I170" s="119"/>
      <c r="AT170" s="249"/>
    </row>
    <row r="171" spans="2:47" x14ac:dyDescent="0.3">
      <c r="B171" s="123"/>
      <c r="C171" s="93"/>
      <c r="D171" s="86"/>
      <c r="E171" s="86"/>
      <c r="F171" s="122"/>
      <c r="G171" s="92"/>
      <c r="H171" s="92"/>
      <c r="I171" s="92"/>
      <c r="AT171" s="249"/>
      <c r="AU171" s="116"/>
    </row>
    <row r="172" spans="2:47" x14ac:dyDescent="0.3">
      <c r="B172" s="123"/>
      <c r="C172" s="93"/>
      <c r="D172" s="86"/>
      <c r="E172" s="86"/>
      <c r="F172" s="122"/>
      <c r="G172" s="92"/>
      <c r="H172" s="92"/>
      <c r="I172" s="92"/>
    </row>
    <row r="173" spans="2:47" x14ac:dyDescent="0.3">
      <c r="B173" s="123"/>
      <c r="C173" s="93"/>
      <c r="D173" s="86"/>
      <c r="E173" s="86"/>
      <c r="F173" s="122"/>
      <c r="G173" s="92"/>
      <c r="H173" s="92"/>
      <c r="I173" s="92"/>
    </row>
    <row r="174" spans="2:47" x14ac:dyDescent="0.3">
      <c r="B174" s="7"/>
      <c r="C174" s="7"/>
      <c r="D174" s="7"/>
      <c r="E174" s="7"/>
      <c r="F174" s="7"/>
      <c r="G174" s="7"/>
      <c r="H174" s="7"/>
      <c r="I174" s="7"/>
    </row>
    <row r="175" spans="2:47" x14ac:dyDescent="0.3">
      <c r="B175" s="7"/>
      <c r="C175" s="7"/>
      <c r="D175" s="7"/>
      <c r="E175" s="7"/>
      <c r="F175" s="7"/>
      <c r="G175" s="7"/>
      <c r="H175" s="7"/>
      <c r="I175" s="7"/>
    </row>
    <row r="176" spans="2:47" x14ac:dyDescent="0.3">
      <c r="B176" s="81"/>
      <c r="C176" s="7"/>
      <c r="D176" s="7"/>
      <c r="E176" s="7"/>
      <c r="F176" s="7"/>
      <c r="G176" s="7"/>
      <c r="H176" s="7"/>
      <c r="I176" s="7"/>
    </row>
    <row r="177" spans="2:9" x14ac:dyDescent="0.3">
      <c r="B177" s="126"/>
      <c r="C177" s="126"/>
      <c r="D177" s="126"/>
      <c r="E177" s="126"/>
      <c r="F177" s="127"/>
      <c r="G177" s="128"/>
      <c r="H177" s="128"/>
      <c r="I177" s="119"/>
    </row>
    <row r="178" spans="2:9" x14ac:dyDescent="0.3">
      <c r="B178" s="123"/>
      <c r="C178" s="93"/>
      <c r="D178" s="86"/>
      <c r="E178" s="86"/>
      <c r="F178" s="122"/>
      <c r="G178" s="92"/>
      <c r="H178" s="92"/>
      <c r="I178" s="92"/>
    </row>
    <row r="179" spans="2:9" x14ac:dyDescent="0.3">
      <c r="B179" s="123"/>
      <c r="C179" s="93"/>
      <c r="D179" s="86"/>
      <c r="E179" s="86"/>
      <c r="F179" s="122"/>
      <c r="G179" s="92"/>
      <c r="H179" s="92"/>
      <c r="I179" s="92"/>
    </row>
    <row r="180" spans="2:9" x14ac:dyDescent="0.3">
      <c r="B180" s="123"/>
      <c r="C180" s="93"/>
      <c r="D180" s="86"/>
      <c r="E180" s="86"/>
      <c r="F180" s="122"/>
      <c r="G180" s="92"/>
      <c r="H180" s="92"/>
      <c r="I180" s="92"/>
    </row>
    <row r="181" spans="2:9" x14ac:dyDescent="0.3">
      <c r="B181" s="7"/>
      <c r="C181" s="7"/>
      <c r="D181" s="7"/>
      <c r="E181" s="7"/>
      <c r="F181" s="7"/>
      <c r="G181" s="7"/>
      <c r="H181" s="7"/>
      <c r="I181" s="7"/>
    </row>
    <row r="182" spans="2:9" x14ac:dyDescent="0.3">
      <c r="B182" s="81"/>
      <c r="C182" s="7"/>
      <c r="D182" s="7"/>
      <c r="E182" s="7"/>
      <c r="F182" s="7"/>
      <c r="G182" s="7"/>
      <c r="H182" s="7"/>
      <c r="I182" s="7"/>
    </row>
    <row r="183" spans="2:9" x14ac:dyDescent="0.3">
      <c r="B183" s="126"/>
      <c r="C183" s="126"/>
      <c r="D183" s="126"/>
      <c r="E183" s="126"/>
      <c r="F183" s="127"/>
      <c r="G183" s="128"/>
      <c r="H183" s="128"/>
      <c r="I183" s="119"/>
    </row>
    <row r="184" spans="2:9" x14ac:dyDescent="0.3">
      <c r="B184" s="123"/>
      <c r="C184" s="93"/>
      <c r="D184" s="86"/>
      <c r="E184" s="86"/>
      <c r="F184" s="122"/>
      <c r="G184" s="92"/>
      <c r="H184" s="92"/>
      <c r="I184" s="92"/>
    </row>
    <row r="185" spans="2:9" x14ac:dyDescent="0.3">
      <c r="B185" s="123"/>
      <c r="C185" s="93"/>
      <c r="D185" s="86"/>
      <c r="E185" s="86"/>
      <c r="F185" s="122"/>
      <c r="G185" s="92"/>
      <c r="H185" s="92"/>
      <c r="I185" s="92"/>
    </row>
    <row r="186" spans="2:9" x14ac:dyDescent="0.3">
      <c r="B186" s="123"/>
      <c r="C186" s="93"/>
      <c r="D186" s="86"/>
      <c r="E186" s="86"/>
      <c r="F186" s="122"/>
      <c r="G186" s="92"/>
      <c r="H186" s="92"/>
      <c r="I186" s="92"/>
    </row>
    <row r="187" spans="2:9" x14ac:dyDescent="0.3">
      <c r="B187" s="7"/>
      <c r="C187" s="7"/>
      <c r="D187" s="7"/>
      <c r="E187" s="7"/>
      <c r="F187" s="7"/>
      <c r="G187" s="7"/>
      <c r="H187" s="7"/>
      <c r="I187" s="7"/>
    </row>
    <row r="188" spans="2:9" x14ac:dyDescent="0.3">
      <c r="B188" s="81"/>
      <c r="C188" s="7"/>
      <c r="D188" s="7"/>
      <c r="E188" s="7"/>
      <c r="F188" s="7"/>
      <c r="G188" s="7"/>
      <c r="H188" s="7"/>
      <c r="I188" s="7"/>
    </row>
    <row r="189" spans="2:9" x14ac:dyDescent="0.3">
      <c r="B189" s="126"/>
      <c r="C189" s="126"/>
      <c r="D189" s="126"/>
      <c r="E189" s="126"/>
      <c r="F189" s="127"/>
      <c r="G189" s="128"/>
      <c r="H189" s="128"/>
      <c r="I189" s="119"/>
    </row>
    <row r="190" spans="2:9" x14ac:dyDescent="0.3">
      <c r="B190" s="123"/>
      <c r="C190" s="93"/>
      <c r="D190" s="86"/>
      <c r="E190" s="86"/>
      <c r="F190" s="122"/>
      <c r="G190" s="92"/>
      <c r="H190" s="92"/>
      <c r="I190" s="92"/>
    </row>
    <row r="191" spans="2:9" x14ac:dyDescent="0.3">
      <c r="B191" s="123"/>
      <c r="C191" s="93"/>
      <c r="D191" s="86"/>
      <c r="E191" s="86"/>
      <c r="F191" s="122"/>
      <c r="G191" s="92"/>
      <c r="H191" s="92"/>
      <c r="I191" s="92"/>
    </row>
    <row r="192" spans="2:9" x14ac:dyDescent="0.3">
      <c r="B192" s="123"/>
      <c r="C192" s="93"/>
      <c r="D192" s="86"/>
      <c r="E192" s="86"/>
      <c r="F192" s="122"/>
      <c r="G192" s="92"/>
      <c r="H192" s="92"/>
      <c r="I192" s="92"/>
    </row>
    <row r="193" spans="2:9" x14ac:dyDescent="0.3">
      <c r="B193" s="123"/>
      <c r="C193" s="93"/>
      <c r="D193" s="86"/>
      <c r="E193" s="86"/>
      <c r="F193" s="122"/>
      <c r="G193" s="92"/>
      <c r="H193" s="7"/>
      <c r="I193" s="92"/>
    </row>
    <row r="194" spans="2:9" x14ac:dyDescent="0.3">
      <c r="B194" s="81"/>
      <c r="C194" s="7"/>
      <c r="D194" s="7"/>
      <c r="E194" s="7"/>
      <c r="F194" s="7"/>
      <c r="G194" s="7"/>
      <c r="H194" s="7"/>
      <c r="I194" s="7"/>
    </row>
    <row r="195" spans="2:9" x14ac:dyDescent="0.3">
      <c r="B195" s="126"/>
      <c r="C195" s="126"/>
      <c r="D195" s="126"/>
      <c r="E195" s="126"/>
      <c r="F195" s="127"/>
      <c r="G195" s="128"/>
      <c r="H195" s="128"/>
      <c r="I195" s="119"/>
    </row>
    <row r="196" spans="2:9" x14ac:dyDescent="0.3">
      <c r="B196" s="123"/>
      <c r="C196" s="93"/>
      <c r="D196" s="86"/>
      <c r="E196" s="86"/>
      <c r="F196" s="122"/>
      <c r="G196" s="92"/>
      <c r="H196" s="92"/>
      <c r="I196" s="92"/>
    </row>
    <row r="197" spans="2:9" x14ac:dyDescent="0.3">
      <c r="B197" s="123"/>
      <c r="C197" s="93"/>
      <c r="D197" s="86"/>
      <c r="E197" s="86"/>
      <c r="F197" s="122"/>
      <c r="G197" s="92"/>
      <c r="H197" s="92"/>
      <c r="I197" s="92"/>
    </row>
    <row r="198" spans="2:9" x14ac:dyDescent="0.3">
      <c r="B198" s="123"/>
      <c r="C198" s="93"/>
      <c r="D198" s="86"/>
      <c r="E198" s="86"/>
      <c r="F198" s="122"/>
      <c r="G198" s="92"/>
      <c r="H198" s="92"/>
      <c r="I198" s="92"/>
    </row>
    <row r="199" spans="2:9" x14ac:dyDescent="0.3">
      <c r="B199" s="123"/>
      <c r="C199" s="93"/>
      <c r="D199" s="86"/>
      <c r="E199" s="86"/>
      <c r="F199" s="122"/>
      <c r="G199" s="92"/>
      <c r="H199" s="92"/>
      <c r="I199" s="92"/>
    </row>
    <row r="200" spans="2:9" x14ac:dyDescent="0.3">
      <c r="B200" s="81"/>
      <c r="C200" s="7"/>
      <c r="D200" s="7"/>
      <c r="E200" s="7"/>
      <c r="F200" s="7"/>
      <c r="G200" s="7"/>
      <c r="H200" s="7"/>
      <c r="I200" s="7"/>
    </row>
    <row r="201" spans="2:9" x14ac:dyDescent="0.3">
      <c r="B201" s="126"/>
      <c r="C201" s="126"/>
      <c r="D201" s="126"/>
      <c r="E201" s="126"/>
      <c r="F201" s="127"/>
      <c r="G201" s="128"/>
      <c r="H201" s="128"/>
      <c r="I201" s="119"/>
    </row>
    <row r="202" spans="2:9" x14ac:dyDescent="0.3">
      <c r="B202" s="123"/>
      <c r="C202" s="93"/>
      <c r="D202" s="86"/>
      <c r="E202" s="86"/>
      <c r="F202" s="122"/>
      <c r="G202" s="92"/>
      <c r="H202" s="92"/>
      <c r="I202" s="92"/>
    </row>
    <row r="203" spans="2:9" x14ac:dyDescent="0.3">
      <c r="B203" s="123"/>
      <c r="C203" s="93"/>
      <c r="D203" s="86"/>
      <c r="E203" s="86"/>
      <c r="F203" s="122"/>
      <c r="G203" s="92"/>
      <c r="H203" s="92"/>
      <c r="I203" s="92"/>
    </row>
    <row r="204" spans="2:9" x14ac:dyDescent="0.3">
      <c r="B204" s="123"/>
      <c r="C204" s="93"/>
      <c r="D204" s="86"/>
      <c r="E204" s="86"/>
      <c r="F204" s="122"/>
      <c r="G204" s="92"/>
      <c r="H204" s="92"/>
      <c r="I204" s="92"/>
    </row>
    <row r="205" spans="2:9" x14ac:dyDescent="0.3">
      <c r="B205" s="123"/>
      <c r="C205" s="93"/>
      <c r="D205" s="86"/>
      <c r="E205" s="86"/>
      <c r="F205" s="122"/>
      <c r="G205" s="92"/>
      <c r="H205" s="7"/>
      <c r="I205" s="92"/>
    </row>
    <row r="206" spans="2:9" x14ac:dyDescent="0.3">
      <c r="B206" s="81"/>
      <c r="C206" s="7"/>
      <c r="D206" s="7"/>
      <c r="E206" s="7"/>
      <c r="F206" s="7"/>
      <c r="G206" s="7"/>
      <c r="H206" s="7"/>
      <c r="I206" s="7"/>
    </row>
    <row r="207" spans="2:9" x14ac:dyDescent="0.3">
      <c r="B207" s="126"/>
      <c r="C207" s="126"/>
      <c r="D207" s="126"/>
      <c r="E207" s="126"/>
      <c r="F207" s="127"/>
      <c r="G207" s="128"/>
      <c r="H207" s="128"/>
      <c r="I207" s="119"/>
    </row>
    <row r="208" spans="2:9" x14ac:dyDescent="0.3">
      <c r="B208" s="123"/>
      <c r="C208" s="93"/>
      <c r="D208" s="86"/>
      <c r="E208" s="86"/>
      <c r="F208" s="122"/>
      <c r="G208" s="92"/>
      <c r="H208" s="92"/>
      <c r="I208" s="92"/>
    </row>
    <row r="209" spans="2:9" x14ac:dyDescent="0.3">
      <c r="B209" s="123"/>
      <c r="C209" s="93"/>
      <c r="D209" s="86"/>
      <c r="E209" s="86"/>
      <c r="F209" s="122"/>
      <c r="G209" s="92"/>
      <c r="H209" s="92"/>
      <c r="I209" s="92"/>
    </row>
    <row r="210" spans="2:9" x14ac:dyDescent="0.3">
      <c r="B210" s="123"/>
      <c r="C210" s="93"/>
      <c r="D210" s="86"/>
      <c r="E210" s="86"/>
      <c r="F210" s="122"/>
      <c r="G210" s="92"/>
      <c r="H210" s="92"/>
      <c r="I210" s="92"/>
    </row>
    <row r="211" spans="2:9" x14ac:dyDescent="0.3">
      <c r="B211" s="7"/>
      <c r="C211" s="7"/>
      <c r="D211" s="7"/>
      <c r="E211" s="7"/>
      <c r="F211" s="7"/>
      <c r="G211" s="7"/>
      <c r="H211" s="7"/>
      <c r="I211" s="7"/>
    </row>
  </sheetData>
  <pageMargins left="0.2" right="0.2" top="0.25" bottom="0.25" header="0.05" footer="0.05"/>
  <pageSetup scale="53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S211"/>
  <sheetViews>
    <sheetView zoomScale="60" zoomScaleNormal="60" workbookViewId="0">
      <selection activeCell="D2" sqref="D2"/>
    </sheetView>
  </sheetViews>
  <sheetFormatPr defaultRowHeight="14.4" x14ac:dyDescent="0.3"/>
  <cols>
    <col min="2" max="2" width="29" customWidth="1"/>
    <col min="3" max="3" width="27.5546875" customWidth="1"/>
    <col min="4" max="4" width="28.5546875" customWidth="1"/>
    <col min="5" max="5" width="31.109375" customWidth="1"/>
    <col min="6" max="6" width="34.33203125" customWidth="1"/>
    <col min="7" max="7" width="38" customWidth="1"/>
    <col min="8" max="8" width="26" customWidth="1"/>
    <col min="9" max="9" width="22.109375" customWidth="1"/>
    <col min="10" max="11" width="10.6640625" customWidth="1"/>
    <col min="12" max="29" width="15.6640625" customWidth="1"/>
    <col min="30" max="48" width="9.77734375" customWidth="1"/>
    <col min="49" max="49" width="11.77734375" customWidth="1"/>
    <col min="50" max="51" width="15.6640625" customWidth="1"/>
    <col min="52" max="70" width="9.77734375" customWidth="1"/>
    <col min="71" max="71" width="11.77734375" customWidth="1"/>
    <col min="72" max="72" width="11.5546875" customWidth="1"/>
    <col min="73" max="73" width="11.44140625" customWidth="1"/>
    <col min="74" max="74" width="12.109375" customWidth="1"/>
    <col min="75" max="75" width="9.6640625" customWidth="1"/>
    <col min="76" max="76" width="10.88671875" customWidth="1"/>
    <col min="77" max="77" width="18" customWidth="1"/>
  </cols>
  <sheetData>
    <row r="2" spans="2:70" ht="15" thickBot="1" x14ac:dyDescent="0.35">
      <c r="B2" s="1" t="s">
        <v>157</v>
      </c>
      <c r="L2" t="s">
        <v>68</v>
      </c>
      <c r="Q2" t="s">
        <v>85</v>
      </c>
      <c r="W2" t="s">
        <v>88</v>
      </c>
    </row>
    <row r="3" spans="2:70" ht="15" thickTop="1" x14ac:dyDescent="0.3">
      <c r="B3" s="47" t="s">
        <v>6</v>
      </c>
      <c r="C3" s="165">
        <v>250000</v>
      </c>
      <c r="L3" s="82" t="s">
        <v>82</v>
      </c>
      <c r="M3" s="83" t="s">
        <v>6</v>
      </c>
      <c r="N3" s="83" t="s">
        <v>7</v>
      </c>
      <c r="O3" s="84" t="s">
        <v>8</v>
      </c>
      <c r="Q3" s="82" t="s">
        <v>82</v>
      </c>
      <c r="R3" s="83" t="s">
        <v>6</v>
      </c>
      <c r="S3" s="83" t="s">
        <v>7</v>
      </c>
      <c r="T3" s="83" t="s">
        <v>8</v>
      </c>
      <c r="U3" s="74" t="s">
        <v>44</v>
      </c>
      <c r="W3" s="82" t="s">
        <v>82</v>
      </c>
      <c r="X3" s="83" t="s">
        <v>6</v>
      </c>
      <c r="Y3" s="83" t="s">
        <v>7</v>
      </c>
      <c r="Z3" s="83" t="s">
        <v>8</v>
      </c>
      <c r="AA3" s="74" t="s">
        <v>44</v>
      </c>
      <c r="AC3" t="s">
        <v>137</v>
      </c>
      <c r="AY3" t="s">
        <v>140</v>
      </c>
    </row>
    <row r="4" spans="2:70" x14ac:dyDescent="0.3">
      <c r="B4" s="156" t="s">
        <v>7</v>
      </c>
      <c r="C4" s="166">
        <v>185000</v>
      </c>
      <c r="L4" s="108">
        <v>2022</v>
      </c>
      <c r="M4" s="86">
        <v>6050</v>
      </c>
      <c r="N4" s="86">
        <v>6802</v>
      </c>
      <c r="O4" s="101">
        <v>6032</v>
      </c>
      <c r="Q4" s="100">
        <v>2022</v>
      </c>
      <c r="R4" s="111">
        <f t="shared" ref="R4:R22" si="0">M4*$M$27</f>
        <v>187550</v>
      </c>
      <c r="S4" s="111">
        <f t="shared" ref="S4:S22" si="1">N4*$M$28</f>
        <v>3734298</v>
      </c>
      <c r="T4" s="111">
        <f t="shared" ref="T4:T22" si="2">O4*$M$29</f>
        <v>1073696</v>
      </c>
      <c r="U4" s="113">
        <f>SUM(R4:T4)</f>
        <v>4995544</v>
      </c>
      <c r="W4" s="100">
        <v>2022</v>
      </c>
      <c r="X4" s="111">
        <f>M4*N27</f>
        <v>272250</v>
      </c>
      <c r="Y4" s="111">
        <f>N4*N28</f>
        <v>5421194</v>
      </c>
      <c r="Z4" s="111">
        <f>O4*N29</f>
        <v>1556256</v>
      </c>
      <c r="AA4" s="113">
        <f>SUM(X4:Z4)</f>
        <v>7249700</v>
      </c>
      <c r="AC4" s="129"/>
      <c r="AT4" s="116"/>
      <c r="AY4" s="109"/>
    </row>
    <row r="5" spans="2:70" x14ac:dyDescent="0.3">
      <c r="B5" s="48" t="s">
        <v>8</v>
      </c>
      <c r="C5" s="164">
        <v>110000</v>
      </c>
      <c r="L5" s="85">
        <v>2023</v>
      </c>
      <c r="M5" s="86">
        <v>6686</v>
      </c>
      <c r="N5" s="86">
        <v>6917</v>
      </c>
      <c r="O5" s="101">
        <v>6134</v>
      </c>
      <c r="Q5" s="100">
        <v>2023</v>
      </c>
      <c r="R5" s="111">
        <f t="shared" si="0"/>
        <v>207266</v>
      </c>
      <c r="S5" s="111">
        <f t="shared" si="1"/>
        <v>3797433</v>
      </c>
      <c r="T5" s="111">
        <f t="shared" si="2"/>
        <v>1091852</v>
      </c>
      <c r="U5" s="113">
        <f t="shared" ref="U5:U22" si="3">SUM(R5:T5)</f>
        <v>5096551</v>
      </c>
      <c r="W5" s="100">
        <v>2023</v>
      </c>
      <c r="X5" s="111">
        <f>M5*N27</f>
        <v>300870</v>
      </c>
      <c r="Y5" s="111">
        <f>N5*N28</f>
        <v>5512849</v>
      </c>
      <c r="Z5" s="111">
        <f>O5*N29</f>
        <v>1582572</v>
      </c>
      <c r="AA5" s="113">
        <f t="shared" ref="AA5:AA22" si="4">SUM(X5:Z5)</f>
        <v>7396291</v>
      </c>
      <c r="AC5" s="242" t="s">
        <v>6</v>
      </c>
      <c r="AY5" s="242" t="s">
        <v>6</v>
      </c>
    </row>
    <row r="6" spans="2:70" x14ac:dyDescent="0.3">
      <c r="B6" s="8" t="s">
        <v>3</v>
      </c>
      <c r="L6" s="85">
        <v>2024</v>
      </c>
      <c r="M6" s="86">
        <v>6217</v>
      </c>
      <c r="N6" s="86">
        <v>7157</v>
      </c>
      <c r="O6" s="101">
        <v>6347</v>
      </c>
      <c r="Q6" s="100">
        <v>2024</v>
      </c>
      <c r="R6" s="111">
        <f t="shared" si="0"/>
        <v>192727</v>
      </c>
      <c r="S6" s="111">
        <f t="shared" si="1"/>
        <v>3929193</v>
      </c>
      <c r="T6" s="111">
        <f t="shared" si="2"/>
        <v>1129766</v>
      </c>
      <c r="U6" s="113">
        <f t="shared" si="3"/>
        <v>5251686</v>
      </c>
      <c r="W6" s="100">
        <v>2024</v>
      </c>
      <c r="X6" s="111">
        <f>M6*N27</f>
        <v>279765</v>
      </c>
      <c r="Y6" s="111">
        <f>N6*N28</f>
        <v>5704129</v>
      </c>
      <c r="Z6" s="111">
        <f>O6*N29</f>
        <v>1637526</v>
      </c>
      <c r="AA6" s="113">
        <f t="shared" si="4"/>
        <v>7621420</v>
      </c>
      <c r="AC6" s="45" t="s">
        <v>82</v>
      </c>
      <c r="AD6">
        <v>2022</v>
      </c>
      <c r="AE6">
        <f>AD6+1</f>
        <v>2023</v>
      </c>
      <c r="AF6">
        <f t="shared" ref="AF6:AV6" si="5">AE6+1</f>
        <v>2024</v>
      </c>
      <c r="AG6">
        <f t="shared" si="5"/>
        <v>2025</v>
      </c>
      <c r="AH6">
        <f t="shared" si="5"/>
        <v>2026</v>
      </c>
      <c r="AI6">
        <f t="shared" si="5"/>
        <v>2027</v>
      </c>
      <c r="AJ6">
        <f t="shared" si="5"/>
        <v>2028</v>
      </c>
      <c r="AK6">
        <f t="shared" si="5"/>
        <v>2029</v>
      </c>
      <c r="AL6">
        <f t="shared" si="5"/>
        <v>2030</v>
      </c>
      <c r="AM6">
        <f>AL6+1</f>
        <v>2031</v>
      </c>
      <c r="AN6">
        <f t="shared" si="5"/>
        <v>2032</v>
      </c>
      <c r="AO6">
        <f t="shared" si="5"/>
        <v>2033</v>
      </c>
      <c r="AP6">
        <f t="shared" si="5"/>
        <v>2034</v>
      </c>
      <c r="AQ6">
        <f>AP6+1</f>
        <v>2035</v>
      </c>
      <c r="AR6">
        <f t="shared" si="5"/>
        <v>2036</v>
      </c>
      <c r="AS6">
        <f t="shared" si="5"/>
        <v>2037</v>
      </c>
      <c r="AT6">
        <f t="shared" si="5"/>
        <v>2038</v>
      </c>
      <c r="AU6">
        <f>AT6+1</f>
        <v>2039</v>
      </c>
      <c r="AV6">
        <f t="shared" si="5"/>
        <v>2040</v>
      </c>
      <c r="AY6" s="45" t="s">
        <v>82</v>
      </c>
      <c r="AZ6">
        <v>2022</v>
      </c>
      <c r="BA6">
        <f>AZ6+1</f>
        <v>2023</v>
      </c>
      <c r="BB6">
        <f t="shared" ref="BB6:BH6" si="6">BA6+1</f>
        <v>2024</v>
      </c>
      <c r="BC6">
        <f t="shared" si="6"/>
        <v>2025</v>
      </c>
      <c r="BD6">
        <f t="shared" si="6"/>
        <v>2026</v>
      </c>
      <c r="BE6">
        <f t="shared" si="6"/>
        <v>2027</v>
      </c>
      <c r="BF6">
        <f t="shared" si="6"/>
        <v>2028</v>
      </c>
      <c r="BG6">
        <f t="shared" si="6"/>
        <v>2029</v>
      </c>
      <c r="BH6">
        <f t="shared" si="6"/>
        <v>2030</v>
      </c>
      <c r="BI6">
        <f>BH6+1</f>
        <v>2031</v>
      </c>
      <c r="BJ6">
        <f t="shared" ref="BJ6:BL6" si="7">BI6+1</f>
        <v>2032</v>
      </c>
      <c r="BK6">
        <f t="shared" si="7"/>
        <v>2033</v>
      </c>
      <c r="BL6">
        <f t="shared" si="7"/>
        <v>2034</v>
      </c>
      <c r="BM6">
        <f>BL6+1</f>
        <v>2035</v>
      </c>
      <c r="BN6">
        <f t="shared" ref="BN6:BP6" si="8">BM6+1</f>
        <v>2036</v>
      </c>
      <c r="BO6">
        <f t="shared" si="8"/>
        <v>2037</v>
      </c>
      <c r="BP6">
        <f t="shared" si="8"/>
        <v>2038</v>
      </c>
      <c r="BQ6">
        <f>BP6+1</f>
        <v>2039</v>
      </c>
      <c r="BR6">
        <f t="shared" ref="BR6" si="9">BQ6+1</f>
        <v>2040</v>
      </c>
    </row>
    <row r="7" spans="2:70" x14ac:dyDescent="0.3">
      <c r="L7" s="85">
        <v>2025</v>
      </c>
      <c r="M7" s="86">
        <v>6359</v>
      </c>
      <c r="N7" s="86">
        <v>7474</v>
      </c>
      <c r="O7" s="101">
        <v>6628</v>
      </c>
      <c r="Q7" s="100">
        <v>2025</v>
      </c>
      <c r="R7" s="111">
        <f t="shared" si="0"/>
        <v>197129</v>
      </c>
      <c r="S7" s="111">
        <f t="shared" si="1"/>
        <v>4103226</v>
      </c>
      <c r="T7" s="111">
        <f t="shared" si="2"/>
        <v>1179784</v>
      </c>
      <c r="U7" s="113">
        <f t="shared" si="3"/>
        <v>5480139</v>
      </c>
      <c r="W7" s="100">
        <v>2025</v>
      </c>
      <c r="X7" s="111">
        <f>M7*N27</f>
        <v>286155</v>
      </c>
      <c r="Y7" s="111">
        <f>N7*N28</f>
        <v>5956778</v>
      </c>
      <c r="Z7" s="111">
        <f>O7*N29</f>
        <v>1710024</v>
      </c>
      <c r="AA7" s="113">
        <f t="shared" si="4"/>
        <v>7952957</v>
      </c>
      <c r="AC7" s="45">
        <f t="shared" ref="AC7:AC24" si="10">Q4</f>
        <v>2022</v>
      </c>
      <c r="AD7" s="23">
        <f>R4/5</f>
        <v>37510</v>
      </c>
      <c r="AE7" s="23">
        <f>AD7</f>
        <v>37510</v>
      </c>
      <c r="AF7" s="23">
        <f t="shared" ref="AF7:AU22" si="11">AE7</f>
        <v>37510</v>
      </c>
      <c r="AG7" s="23">
        <f t="shared" si="11"/>
        <v>37510</v>
      </c>
      <c r="AH7" s="23">
        <f t="shared" si="11"/>
        <v>37510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Y7" s="45">
        <v>2022</v>
      </c>
      <c r="AZ7" s="23">
        <f>X4/5</f>
        <v>54450</v>
      </c>
      <c r="BA7" s="23">
        <f>AZ7</f>
        <v>54450</v>
      </c>
      <c r="BB7" s="23">
        <f t="shared" ref="BB7:BQ22" si="12">BA7</f>
        <v>54450</v>
      </c>
      <c r="BC7" s="23">
        <f t="shared" si="12"/>
        <v>54450</v>
      </c>
      <c r="BD7" s="23">
        <f t="shared" si="12"/>
        <v>54450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2:70" x14ac:dyDescent="0.3">
      <c r="B8" s="1" t="s">
        <v>4</v>
      </c>
      <c r="G8" s="10"/>
      <c r="L8" s="85">
        <v>2026</v>
      </c>
      <c r="M8" s="86">
        <v>6596</v>
      </c>
      <c r="N8" s="86">
        <v>7511</v>
      </c>
      <c r="O8" s="101">
        <v>6661</v>
      </c>
      <c r="Q8" s="100">
        <v>2026</v>
      </c>
      <c r="R8" s="111">
        <f t="shared" si="0"/>
        <v>204476</v>
      </c>
      <c r="S8" s="111">
        <f t="shared" si="1"/>
        <v>4123539</v>
      </c>
      <c r="T8" s="111">
        <f t="shared" si="2"/>
        <v>1185658</v>
      </c>
      <c r="U8" s="113">
        <f t="shared" si="3"/>
        <v>5513673</v>
      </c>
      <c r="W8" s="100">
        <v>2026</v>
      </c>
      <c r="X8" s="111">
        <f>M8*N27</f>
        <v>296820</v>
      </c>
      <c r="Y8" s="111">
        <f>N8*N28</f>
        <v>5986267</v>
      </c>
      <c r="Z8" s="111">
        <f>O8*N29</f>
        <v>1718538</v>
      </c>
      <c r="AA8" s="113">
        <f t="shared" si="4"/>
        <v>8001625</v>
      </c>
      <c r="AC8" s="45">
        <f t="shared" si="10"/>
        <v>2023</v>
      </c>
      <c r="AD8" s="23"/>
      <c r="AE8" s="23">
        <f>R5/5</f>
        <v>41453.199999999997</v>
      </c>
      <c r="AF8" s="23">
        <f>AE8</f>
        <v>41453.199999999997</v>
      </c>
      <c r="AG8" s="23">
        <f t="shared" si="11"/>
        <v>41453.199999999997</v>
      </c>
      <c r="AH8" s="23">
        <f t="shared" si="11"/>
        <v>41453.199999999997</v>
      </c>
      <c r="AI8" s="23">
        <f t="shared" si="11"/>
        <v>41453.199999999997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Y8" s="45">
        <v>2023</v>
      </c>
      <c r="AZ8" s="23"/>
      <c r="BA8" s="23">
        <f>X5/5</f>
        <v>60174</v>
      </c>
      <c r="BB8" s="23">
        <f>BA8</f>
        <v>60174</v>
      </c>
      <c r="BC8" s="23">
        <f t="shared" si="12"/>
        <v>60174</v>
      </c>
      <c r="BD8" s="23">
        <f t="shared" si="12"/>
        <v>60174</v>
      </c>
      <c r="BE8" s="23">
        <f t="shared" si="12"/>
        <v>60174</v>
      </c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2:70" x14ac:dyDescent="0.3">
      <c r="B9" s="2" t="s">
        <v>0</v>
      </c>
      <c r="C9" s="3"/>
      <c r="D9" s="3"/>
      <c r="E9" s="4" t="s">
        <v>1</v>
      </c>
      <c r="F9" s="3"/>
      <c r="H9" s="4" t="s">
        <v>2</v>
      </c>
      <c r="I9" s="9"/>
      <c r="J9" s="5"/>
      <c r="L9" s="85">
        <v>2027</v>
      </c>
      <c r="M9" s="86">
        <v>6722</v>
      </c>
      <c r="N9" s="86">
        <v>7723</v>
      </c>
      <c r="O9" s="101">
        <v>6849</v>
      </c>
      <c r="Q9" s="100">
        <v>2027</v>
      </c>
      <c r="R9" s="111">
        <f t="shared" si="0"/>
        <v>208382</v>
      </c>
      <c r="S9" s="111">
        <f t="shared" si="1"/>
        <v>4239927</v>
      </c>
      <c r="T9" s="111">
        <f t="shared" si="2"/>
        <v>1219122</v>
      </c>
      <c r="U9" s="113">
        <f t="shared" si="3"/>
        <v>5667431</v>
      </c>
      <c r="W9" s="100">
        <v>2027</v>
      </c>
      <c r="X9" s="111">
        <f>M9*N27</f>
        <v>302490</v>
      </c>
      <c r="Y9" s="111">
        <f>N9*N28</f>
        <v>6155231</v>
      </c>
      <c r="Z9" s="111">
        <f>O9*N29</f>
        <v>1767042</v>
      </c>
      <c r="AA9" s="113">
        <f t="shared" si="4"/>
        <v>8224763</v>
      </c>
      <c r="AC9" s="45">
        <f t="shared" si="10"/>
        <v>2024</v>
      </c>
      <c r="AD9" s="23"/>
      <c r="AE9" s="23"/>
      <c r="AF9" s="23">
        <f>R6/5</f>
        <v>38545.4</v>
      </c>
      <c r="AG9" s="23">
        <f>AF9</f>
        <v>38545.4</v>
      </c>
      <c r="AH9" s="23">
        <f t="shared" si="11"/>
        <v>38545.4</v>
      </c>
      <c r="AI9" s="23">
        <f t="shared" si="11"/>
        <v>38545.4</v>
      </c>
      <c r="AJ9" s="23">
        <f t="shared" si="11"/>
        <v>38545.4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Y9" s="45">
        <v>2024</v>
      </c>
      <c r="AZ9" s="23"/>
      <c r="BA9" s="23"/>
      <c r="BB9" s="23">
        <f>X6/5</f>
        <v>55953</v>
      </c>
      <c r="BC9" s="23">
        <f>BB9</f>
        <v>55953</v>
      </c>
      <c r="BD9" s="23">
        <f t="shared" si="12"/>
        <v>55953</v>
      </c>
      <c r="BE9" s="23">
        <f t="shared" si="12"/>
        <v>55953</v>
      </c>
      <c r="BF9" s="23">
        <f t="shared" si="12"/>
        <v>55953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2:70" x14ac:dyDescent="0.3">
      <c r="B10" s="156">
        <v>435000</v>
      </c>
      <c r="C10" s="157">
        <v>0.4</v>
      </c>
      <c r="D10" s="236"/>
      <c r="E10" s="158">
        <v>185000</v>
      </c>
      <c r="F10" s="159">
        <v>0.4</v>
      </c>
      <c r="G10" s="45"/>
      <c r="H10" s="158">
        <v>110000</v>
      </c>
      <c r="I10" s="160">
        <v>0.4</v>
      </c>
      <c r="J10" s="5"/>
      <c r="K10" s="7"/>
      <c r="L10" s="85">
        <v>2028</v>
      </c>
      <c r="M10" s="86">
        <v>6859</v>
      </c>
      <c r="N10" s="86">
        <v>7771</v>
      </c>
      <c r="O10" s="101">
        <v>6892</v>
      </c>
      <c r="Q10" s="100">
        <v>2028</v>
      </c>
      <c r="R10" s="111">
        <f t="shared" si="0"/>
        <v>212629</v>
      </c>
      <c r="S10" s="111">
        <f t="shared" si="1"/>
        <v>4266279</v>
      </c>
      <c r="T10" s="111">
        <f t="shared" si="2"/>
        <v>1226776</v>
      </c>
      <c r="U10" s="113">
        <f t="shared" si="3"/>
        <v>5705684</v>
      </c>
      <c r="W10" s="100">
        <v>2028</v>
      </c>
      <c r="X10" s="111">
        <f>M10*N27</f>
        <v>308655</v>
      </c>
      <c r="Y10" s="111">
        <f>N10*N28</f>
        <v>6193487</v>
      </c>
      <c r="Z10" s="111">
        <f>O10*N29</f>
        <v>1778136</v>
      </c>
      <c r="AA10" s="113">
        <f t="shared" si="4"/>
        <v>8280278</v>
      </c>
      <c r="AC10" s="45">
        <f t="shared" si="10"/>
        <v>2025</v>
      </c>
      <c r="AD10" s="23"/>
      <c r="AE10" s="23"/>
      <c r="AF10" s="23"/>
      <c r="AG10" s="23">
        <f>R7/5</f>
        <v>39425.800000000003</v>
      </c>
      <c r="AH10" s="23">
        <f>AG10</f>
        <v>39425.800000000003</v>
      </c>
      <c r="AI10" s="23">
        <f t="shared" si="11"/>
        <v>39425.800000000003</v>
      </c>
      <c r="AJ10" s="23">
        <f t="shared" si="11"/>
        <v>39425.800000000003</v>
      </c>
      <c r="AK10" s="23">
        <f t="shared" si="11"/>
        <v>39425.800000000003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Y10" s="45">
        <v>2025</v>
      </c>
      <c r="AZ10" s="23"/>
      <c r="BA10" s="23"/>
      <c r="BB10" s="23"/>
      <c r="BC10" s="23">
        <f>X7/5</f>
        <v>57231</v>
      </c>
      <c r="BD10" s="23">
        <f>BC10</f>
        <v>57231</v>
      </c>
      <c r="BE10" s="23">
        <f t="shared" si="12"/>
        <v>57231</v>
      </c>
      <c r="BF10" s="23">
        <f t="shared" si="12"/>
        <v>57231</v>
      </c>
      <c r="BG10" s="23">
        <f t="shared" si="12"/>
        <v>57231</v>
      </c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2:70" x14ac:dyDescent="0.3">
      <c r="B11" s="156">
        <v>250000</v>
      </c>
      <c r="C11" s="157">
        <v>0.45</v>
      </c>
      <c r="D11" s="236"/>
      <c r="E11" s="158">
        <v>100000</v>
      </c>
      <c r="F11" s="159">
        <v>0.6</v>
      </c>
      <c r="G11" s="45"/>
      <c r="H11" s="158">
        <v>100000</v>
      </c>
      <c r="I11" s="160">
        <v>0.6</v>
      </c>
      <c r="J11" s="5"/>
      <c r="K11" s="7"/>
      <c r="L11" s="85">
        <v>2029</v>
      </c>
      <c r="M11" s="86">
        <v>7001</v>
      </c>
      <c r="N11" s="86">
        <v>7925</v>
      </c>
      <c r="O11" s="101">
        <v>7028</v>
      </c>
      <c r="Q11" s="100">
        <v>2029</v>
      </c>
      <c r="R11" s="111">
        <f t="shared" si="0"/>
        <v>217031</v>
      </c>
      <c r="S11" s="111">
        <f t="shared" si="1"/>
        <v>4350825</v>
      </c>
      <c r="T11" s="111">
        <f t="shared" si="2"/>
        <v>1250984</v>
      </c>
      <c r="U11" s="113">
        <f t="shared" si="3"/>
        <v>5818840</v>
      </c>
      <c r="W11" s="100">
        <v>2029</v>
      </c>
      <c r="X11" s="111">
        <f>M11*N27</f>
        <v>315045</v>
      </c>
      <c r="Y11" s="111">
        <f>N11*N28</f>
        <v>6316225</v>
      </c>
      <c r="Z11" s="111">
        <f>O11*N29</f>
        <v>1813224</v>
      </c>
      <c r="AA11" s="113">
        <f t="shared" si="4"/>
        <v>8444494</v>
      </c>
      <c r="AC11" s="45">
        <f t="shared" si="10"/>
        <v>2026</v>
      </c>
      <c r="AD11" s="23"/>
      <c r="AE11" s="23"/>
      <c r="AF11" s="23"/>
      <c r="AG11" s="23"/>
      <c r="AH11" s="23">
        <f>R8/5</f>
        <v>40895.199999999997</v>
      </c>
      <c r="AI11" s="23">
        <f>AH11</f>
        <v>40895.199999999997</v>
      </c>
      <c r="AJ11" s="23">
        <f t="shared" si="11"/>
        <v>40895.199999999997</v>
      </c>
      <c r="AK11" s="23">
        <f t="shared" si="11"/>
        <v>40895.199999999997</v>
      </c>
      <c r="AL11" s="23">
        <f t="shared" si="11"/>
        <v>40895.199999999997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Y11" s="45">
        <v>2026</v>
      </c>
      <c r="AZ11" s="23"/>
      <c r="BA11" s="23"/>
      <c r="BB11" s="23"/>
      <c r="BC11" s="23"/>
      <c r="BD11" s="23">
        <f>X8/5</f>
        <v>59364</v>
      </c>
      <c r="BE11" s="23">
        <f>BD11</f>
        <v>59364</v>
      </c>
      <c r="BF11" s="23">
        <f t="shared" si="12"/>
        <v>59364</v>
      </c>
      <c r="BG11" s="23">
        <f t="shared" si="12"/>
        <v>59364</v>
      </c>
      <c r="BH11" s="23">
        <f t="shared" si="12"/>
        <v>59364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2:70" x14ac:dyDescent="0.3">
      <c r="B12" s="48">
        <v>100000</v>
      </c>
      <c r="C12" s="162">
        <v>0.15</v>
      </c>
      <c r="D12" s="163"/>
      <c r="E12" s="163"/>
      <c r="F12" s="163"/>
      <c r="G12" s="163"/>
      <c r="H12" s="163"/>
      <c r="I12" s="164"/>
      <c r="J12" s="5"/>
      <c r="L12" s="85">
        <v>2030</v>
      </c>
      <c r="M12" s="86">
        <v>7162</v>
      </c>
      <c r="N12" s="86">
        <v>8048</v>
      </c>
      <c r="O12" s="101">
        <v>7137</v>
      </c>
      <c r="Q12" s="100">
        <v>2030</v>
      </c>
      <c r="R12" s="111">
        <f t="shared" si="0"/>
        <v>222022</v>
      </c>
      <c r="S12" s="111">
        <f t="shared" si="1"/>
        <v>4418352</v>
      </c>
      <c r="T12" s="111">
        <f t="shared" si="2"/>
        <v>1270386</v>
      </c>
      <c r="U12" s="113">
        <f t="shared" si="3"/>
        <v>5910760</v>
      </c>
      <c r="W12" s="100">
        <v>2030</v>
      </c>
      <c r="X12" s="111">
        <f>M12*N27</f>
        <v>322290</v>
      </c>
      <c r="Y12" s="111">
        <f>N12*N28</f>
        <v>6414256</v>
      </c>
      <c r="Z12" s="111">
        <f>O12*N29</f>
        <v>1841346</v>
      </c>
      <c r="AA12" s="113">
        <f t="shared" si="4"/>
        <v>8577892</v>
      </c>
      <c r="AC12" s="45">
        <f t="shared" si="10"/>
        <v>2027</v>
      </c>
      <c r="AD12" s="23"/>
      <c r="AE12" s="23"/>
      <c r="AF12" s="23"/>
      <c r="AG12" s="23"/>
      <c r="AH12" s="23"/>
      <c r="AI12" s="23">
        <f>R9/5</f>
        <v>41676.400000000001</v>
      </c>
      <c r="AJ12" s="23">
        <f>AI12</f>
        <v>41676.400000000001</v>
      </c>
      <c r="AK12" s="23">
        <f t="shared" si="11"/>
        <v>41676.400000000001</v>
      </c>
      <c r="AL12" s="23">
        <f t="shared" si="11"/>
        <v>41676.400000000001</v>
      </c>
      <c r="AM12" s="23">
        <f t="shared" si="11"/>
        <v>41676.400000000001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Y12" s="45">
        <v>2027</v>
      </c>
      <c r="AZ12" s="23"/>
      <c r="BA12" s="23"/>
      <c r="BB12" s="23"/>
      <c r="BC12" s="23"/>
      <c r="BD12" s="23"/>
      <c r="BE12" s="23">
        <f>X9/5</f>
        <v>60498</v>
      </c>
      <c r="BF12" s="23">
        <f>BE12</f>
        <v>60498</v>
      </c>
      <c r="BG12" s="23">
        <f t="shared" si="12"/>
        <v>60498</v>
      </c>
      <c r="BH12" s="23">
        <f t="shared" si="12"/>
        <v>60498</v>
      </c>
      <c r="BI12" s="23">
        <f t="shared" si="12"/>
        <v>60498</v>
      </c>
      <c r="BJ12" s="23"/>
      <c r="BK12" s="23"/>
      <c r="BL12" s="23"/>
      <c r="BM12" s="23"/>
      <c r="BN12" s="23"/>
      <c r="BO12" s="23"/>
      <c r="BP12" s="23"/>
      <c r="BQ12" s="23"/>
      <c r="BR12" s="23"/>
    </row>
    <row r="13" spans="2:70" x14ac:dyDescent="0.3">
      <c r="B13" t="s">
        <v>3</v>
      </c>
      <c r="L13" s="106">
        <v>2031</v>
      </c>
      <c r="M13" s="86">
        <v>7296</v>
      </c>
      <c r="N13" s="86">
        <v>8171</v>
      </c>
      <c r="O13" s="101">
        <v>7246</v>
      </c>
      <c r="Q13" s="100">
        <v>2031</v>
      </c>
      <c r="R13" s="111">
        <f t="shared" si="0"/>
        <v>226176</v>
      </c>
      <c r="S13" s="111">
        <f t="shared" si="1"/>
        <v>4485879</v>
      </c>
      <c r="T13" s="111">
        <f t="shared" si="2"/>
        <v>1289788</v>
      </c>
      <c r="U13" s="113">
        <f t="shared" si="3"/>
        <v>6001843</v>
      </c>
      <c r="W13" s="100">
        <v>2031</v>
      </c>
      <c r="X13" s="111">
        <f>M13*N27</f>
        <v>328320</v>
      </c>
      <c r="Y13" s="111">
        <f>N13*N28</f>
        <v>6512287</v>
      </c>
      <c r="Z13" s="111">
        <f>O13*N29</f>
        <v>1869468</v>
      </c>
      <c r="AA13" s="113">
        <f t="shared" si="4"/>
        <v>8710075</v>
      </c>
      <c r="AC13" s="45">
        <f t="shared" si="10"/>
        <v>2028</v>
      </c>
      <c r="AD13" s="23"/>
      <c r="AE13" s="23"/>
      <c r="AF13" s="23"/>
      <c r="AG13" s="23"/>
      <c r="AH13" s="23"/>
      <c r="AI13" s="23"/>
      <c r="AJ13" s="23">
        <f>R10/5</f>
        <v>42525.8</v>
      </c>
      <c r="AK13" s="23">
        <f>AJ13</f>
        <v>42525.8</v>
      </c>
      <c r="AL13" s="23">
        <f t="shared" si="11"/>
        <v>42525.8</v>
      </c>
      <c r="AM13" s="23">
        <f t="shared" si="11"/>
        <v>42525.8</v>
      </c>
      <c r="AN13" s="23">
        <f t="shared" si="11"/>
        <v>42525.8</v>
      </c>
      <c r="AO13" s="23"/>
      <c r="AP13" s="23"/>
      <c r="AQ13" s="23"/>
      <c r="AR13" s="23"/>
      <c r="AS13" s="23"/>
      <c r="AT13" s="23"/>
      <c r="AU13" s="23"/>
      <c r="AV13" s="23"/>
      <c r="AW13" s="23"/>
      <c r="AY13" s="45">
        <v>2028</v>
      </c>
      <c r="AZ13" s="23"/>
      <c r="BA13" s="23"/>
      <c r="BB13" s="23"/>
      <c r="BC13" s="23"/>
      <c r="BD13" s="23"/>
      <c r="BE13" s="23"/>
      <c r="BF13" s="23">
        <f>X10/5</f>
        <v>61731</v>
      </c>
      <c r="BG13" s="23">
        <f>BF13</f>
        <v>61731</v>
      </c>
      <c r="BH13" s="23">
        <f t="shared" si="12"/>
        <v>61731</v>
      </c>
      <c r="BI13" s="23">
        <f t="shared" si="12"/>
        <v>61731</v>
      </c>
      <c r="BJ13" s="23">
        <f t="shared" si="12"/>
        <v>61731</v>
      </c>
      <c r="BK13" s="23"/>
      <c r="BL13" s="23"/>
      <c r="BM13" s="23"/>
      <c r="BN13" s="23"/>
      <c r="BO13" s="23"/>
      <c r="BP13" s="23"/>
      <c r="BQ13" s="23"/>
      <c r="BR13" s="23"/>
    </row>
    <row r="14" spans="2:70" x14ac:dyDescent="0.3">
      <c r="L14" s="106">
        <v>2032</v>
      </c>
      <c r="M14" s="86">
        <v>7495</v>
      </c>
      <c r="N14" s="86">
        <v>8400</v>
      </c>
      <c r="O14" s="101">
        <v>7449</v>
      </c>
      <c r="Q14" s="100">
        <v>2032</v>
      </c>
      <c r="R14" s="111">
        <f t="shared" si="0"/>
        <v>232345</v>
      </c>
      <c r="S14" s="111">
        <f t="shared" si="1"/>
        <v>4611600</v>
      </c>
      <c r="T14" s="111">
        <f t="shared" si="2"/>
        <v>1325922</v>
      </c>
      <c r="U14" s="113">
        <f t="shared" si="3"/>
        <v>6169867</v>
      </c>
      <c r="W14" s="100">
        <v>2032</v>
      </c>
      <c r="X14" s="111">
        <f>M14*N27</f>
        <v>337275</v>
      </c>
      <c r="Y14" s="111">
        <f>N14*N28</f>
        <v>6694800</v>
      </c>
      <c r="Z14" s="111">
        <f>O14*N29</f>
        <v>1921842</v>
      </c>
      <c r="AA14" s="113">
        <f t="shared" si="4"/>
        <v>8953917</v>
      </c>
      <c r="AC14" s="45">
        <f t="shared" si="10"/>
        <v>2029</v>
      </c>
      <c r="AD14" s="23"/>
      <c r="AE14" s="23"/>
      <c r="AF14" s="23"/>
      <c r="AG14" s="23"/>
      <c r="AH14" s="23"/>
      <c r="AI14" s="23"/>
      <c r="AJ14" s="23"/>
      <c r="AK14" s="23">
        <f>R11/5</f>
        <v>43406.2</v>
      </c>
      <c r="AL14" s="23">
        <f>AK14</f>
        <v>43406.2</v>
      </c>
      <c r="AM14" s="23">
        <f t="shared" si="11"/>
        <v>43406.2</v>
      </c>
      <c r="AN14" s="23">
        <f t="shared" si="11"/>
        <v>43406.2</v>
      </c>
      <c r="AO14" s="23">
        <f t="shared" si="11"/>
        <v>43406.2</v>
      </c>
      <c r="AP14" s="23"/>
      <c r="AQ14" s="23"/>
      <c r="AR14" s="23"/>
      <c r="AS14" s="23"/>
      <c r="AT14" s="23"/>
      <c r="AU14" s="23"/>
      <c r="AV14" s="23"/>
      <c r="AW14" s="23"/>
      <c r="AY14" s="45">
        <v>2029</v>
      </c>
      <c r="AZ14" s="23"/>
      <c r="BA14" s="23"/>
      <c r="BB14" s="23"/>
      <c r="BC14" s="23"/>
      <c r="BD14" s="23"/>
      <c r="BE14" s="23"/>
      <c r="BF14" s="23"/>
      <c r="BG14" s="23">
        <f>X11/5</f>
        <v>63009</v>
      </c>
      <c r="BH14" s="23">
        <f>BG14</f>
        <v>63009</v>
      </c>
      <c r="BI14" s="23">
        <f t="shared" si="12"/>
        <v>63009</v>
      </c>
      <c r="BJ14" s="23">
        <f t="shared" si="12"/>
        <v>63009</v>
      </c>
      <c r="BK14" s="23">
        <f t="shared" si="12"/>
        <v>63009</v>
      </c>
      <c r="BL14" s="23"/>
      <c r="BM14" s="23"/>
      <c r="BN14" s="23"/>
      <c r="BO14" s="23"/>
      <c r="BP14" s="23"/>
      <c r="BQ14" s="23"/>
      <c r="BR14" s="23"/>
    </row>
    <row r="15" spans="2:70" x14ac:dyDescent="0.3">
      <c r="B15" s="1" t="s">
        <v>158</v>
      </c>
      <c r="G15" s="10"/>
      <c r="L15" s="106">
        <v>2033</v>
      </c>
      <c r="M15" s="86">
        <v>7651</v>
      </c>
      <c r="N15" s="86">
        <v>8554</v>
      </c>
      <c r="O15" s="101">
        <v>7585</v>
      </c>
      <c r="Q15" s="100">
        <v>2033</v>
      </c>
      <c r="R15" s="111">
        <f t="shared" si="0"/>
        <v>237181</v>
      </c>
      <c r="S15" s="111">
        <f t="shared" si="1"/>
        <v>4696146</v>
      </c>
      <c r="T15" s="111">
        <f t="shared" si="2"/>
        <v>1350130</v>
      </c>
      <c r="U15" s="113">
        <f t="shared" si="3"/>
        <v>6283457</v>
      </c>
      <c r="W15" s="100">
        <v>2033</v>
      </c>
      <c r="X15" s="111">
        <f>M15*N27</f>
        <v>344295</v>
      </c>
      <c r="Y15" s="111">
        <f>N15*N28</f>
        <v>6817538</v>
      </c>
      <c r="Z15" s="111">
        <f>O15*N29</f>
        <v>1956930</v>
      </c>
      <c r="AA15" s="113">
        <f t="shared" si="4"/>
        <v>9118763</v>
      </c>
      <c r="AC15" s="45">
        <f t="shared" si="10"/>
        <v>2030</v>
      </c>
      <c r="AD15" s="23"/>
      <c r="AE15" s="23"/>
      <c r="AF15" s="23"/>
      <c r="AG15" s="23"/>
      <c r="AH15" s="23"/>
      <c r="AI15" s="23"/>
      <c r="AJ15" s="23"/>
      <c r="AK15" s="23"/>
      <c r="AL15" s="23">
        <f>R12/5</f>
        <v>44404.4</v>
      </c>
      <c r="AM15" s="23">
        <f>AL15</f>
        <v>44404.4</v>
      </c>
      <c r="AN15" s="23">
        <f t="shared" si="11"/>
        <v>44404.4</v>
      </c>
      <c r="AO15" s="23">
        <f t="shared" si="11"/>
        <v>44404.4</v>
      </c>
      <c r="AP15" s="23">
        <f t="shared" si="11"/>
        <v>44404.4</v>
      </c>
      <c r="AQ15" s="23"/>
      <c r="AR15" s="23"/>
      <c r="AS15" s="23"/>
      <c r="AT15" s="23"/>
      <c r="AU15" s="23"/>
      <c r="AV15" s="23"/>
      <c r="AW15" s="23"/>
      <c r="AY15" s="45">
        <v>2030</v>
      </c>
      <c r="AZ15" s="23"/>
      <c r="BA15" s="23"/>
      <c r="BB15" s="23"/>
      <c r="BC15" s="23"/>
      <c r="BD15" s="23"/>
      <c r="BE15" s="23"/>
      <c r="BF15" s="23"/>
      <c r="BG15" s="23"/>
      <c r="BH15" s="23">
        <f>X12/5</f>
        <v>64458</v>
      </c>
      <c r="BI15" s="23">
        <f>BH15</f>
        <v>64458</v>
      </c>
      <c r="BJ15" s="23">
        <f t="shared" si="12"/>
        <v>64458</v>
      </c>
      <c r="BK15" s="23">
        <f t="shared" si="12"/>
        <v>64458</v>
      </c>
      <c r="BL15" s="23">
        <f t="shared" si="12"/>
        <v>64458</v>
      </c>
      <c r="BM15" s="23"/>
      <c r="BN15" s="23"/>
      <c r="BO15" s="23"/>
      <c r="BP15" s="23"/>
      <c r="BQ15" s="23"/>
      <c r="BR15" s="23"/>
    </row>
    <row r="16" spans="2:70" x14ac:dyDescent="0.3">
      <c r="B16" s="2" t="s">
        <v>0</v>
      </c>
      <c r="C16" s="3"/>
      <c r="D16" s="3"/>
      <c r="E16" s="4" t="s">
        <v>1</v>
      </c>
      <c r="F16" s="3"/>
      <c r="H16" s="4" t="s">
        <v>2</v>
      </c>
      <c r="I16" s="9"/>
      <c r="J16" s="5"/>
      <c r="L16" s="106">
        <v>2034</v>
      </c>
      <c r="M16" s="86">
        <v>7895</v>
      </c>
      <c r="N16" s="86">
        <v>8826</v>
      </c>
      <c r="O16" s="101">
        <v>7827</v>
      </c>
      <c r="Q16" s="100">
        <v>2034</v>
      </c>
      <c r="R16" s="111">
        <f t="shared" si="0"/>
        <v>244745</v>
      </c>
      <c r="S16" s="111">
        <f t="shared" si="1"/>
        <v>4845474</v>
      </c>
      <c r="T16" s="111">
        <f t="shared" si="2"/>
        <v>1393206</v>
      </c>
      <c r="U16" s="113">
        <f t="shared" si="3"/>
        <v>6483425</v>
      </c>
      <c r="W16" s="100">
        <v>2034</v>
      </c>
      <c r="X16" s="111">
        <f>M16*N27</f>
        <v>355275</v>
      </c>
      <c r="Y16" s="111">
        <f>N16*N28</f>
        <v>7034322</v>
      </c>
      <c r="Z16" s="111">
        <f>O16*N29</f>
        <v>2019366</v>
      </c>
      <c r="AA16" s="113">
        <f t="shared" si="4"/>
        <v>9408963</v>
      </c>
      <c r="AC16" s="45">
        <f t="shared" si="10"/>
        <v>2031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f>R13/5</f>
        <v>45235.199999999997</v>
      </c>
      <c r="AN16" s="23">
        <f>AM16</f>
        <v>45235.199999999997</v>
      </c>
      <c r="AO16" s="23">
        <f t="shared" si="11"/>
        <v>45235.199999999997</v>
      </c>
      <c r="AP16" s="23">
        <f t="shared" si="11"/>
        <v>45235.199999999997</v>
      </c>
      <c r="AQ16" s="23">
        <f t="shared" si="11"/>
        <v>45235.199999999997</v>
      </c>
      <c r="AR16" s="23"/>
      <c r="AS16" s="23"/>
      <c r="AT16" s="23"/>
      <c r="AU16" s="23"/>
      <c r="AV16" s="23"/>
      <c r="AW16" s="23"/>
      <c r="AY16" s="45">
        <v>2031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>
        <f>X13/5</f>
        <v>65664</v>
      </c>
      <c r="BJ16" s="23">
        <f>BI16</f>
        <v>65664</v>
      </c>
      <c r="BK16" s="23">
        <f t="shared" si="12"/>
        <v>65664</v>
      </c>
      <c r="BL16" s="23">
        <f t="shared" si="12"/>
        <v>65664</v>
      </c>
      <c r="BM16" s="23">
        <f t="shared" si="12"/>
        <v>65664</v>
      </c>
      <c r="BN16" s="23"/>
      <c r="BO16" s="23"/>
      <c r="BP16" s="23"/>
      <c r="BQ16" s="23"/>
      <c r="BR16" s="23"/>
    </row>
    <row r="17" spans="2:71" x14ac:dyDescent="0.3">
      <c r="B17" s="156">
        <v>435000</v>
      </c>
      <c r="C17" s="157">
        <v>0.4</v>
      </c>
      <c r="D17" s="236"/>
      <c r="E17" s="158">
        <v>185000</v>
      </c>
      <c r="F17" s="159">
        <v>1</v>
      </c>
      <c r="G17" s="45"/>
      <c r="H17" s="158">
        <v>110000</v>
      </c>
      <c r="I17" s="160">
        <v>1</v>
      </c>
      <c r="J17" s="5"/>
      <c r="L17" s="106">
        <v>2035</v>
      </c>
      <c r="M17" s="86">
        <v>7997</v>
      </c>
      <c r="N17" s="86">
        <v>8986</v>
      </c>
      <c r="O17" s="101">
        <v>7969</v>
      </c>
      <c r="Q17" s="100">
        <v>2035</v>
      </c>
      <c r="R17" s="111">
        <f t="shared" si="0"/>
        <v>247907</v>
      </c>
      <c r="S17" s="111">
        <f t="shared" si="1"/>
        <v>4933314</v>
      </c>
      <c r="T17" s="111">
        <f t="shared" si="2"/>
        <v>1418482</v>
      </c>
      <c r="U17" s="113">
        <f t="shared" si="3"/>
        <v>6599703</v>
      </c>
      <c r="W17" s="100">
        <v>2035</v>
      </c>
      <c r="X17" s="111">
        <f>M17*N27</f>
        <v>359865</v>
      </c>
      <c r="Y17" s="111">
        <f>N17*N28</f>
        <v>7161842</v>
      </c>
      <c r="Z17" s="111">
        <f>O17*N29</f>
        <v>2056002</v>
      </c>
      <c r="AA17" s="113">
        <f t="shared" si="4"/>
        <v>9577709</v>
      </c>
      <c r="AC17" s="45">
        <f t="shared" si="10"/>
        <v>2032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f>R14/5</f>
        <v>46469</v>
      </c>
      <c r="AO17" s="23">
        <f>AN17</f>
        <v>46469</v>
      </c>
      <c r="AP17" s="23">
        <f t="shared" si="11"/>
        <v>46469</v>
      </c>
      <c r="AQ17" s="23">
        <f t="shared" si="11"/>
        <v>46469</v>
      </c>
      <c r="AR17" s="23">
        <f t="shared" si="11"/>
        <v>46469</v>
      </c>
      <c r="AS17" s="23"/>
      <c r="AT17" s="23"/>
      <c r="AU17" s="23"/>
      <c r="AV17" s="23"/>
      <c r="AW17" s="23"/>
      <c r="AY17" s="45">
        <v>2032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f>X14/5</f>
        <v>67455</v>
      </c>
      <c r="BK17" s="23">
        <f>BJ17</f>
        <v>67455</v>
      </c>
      <c r="BL17" s="23">
        <f t="shared" si="12"/>
        <v>67455</v>
      </c>
      <c r="BM17" s="23">
        <f t="shared" si="12"/>
        <v>67455</v>
      </c>
      <c r="BN17" s="23">
        <f t="shared" si="12"/>
        <v>67455</v>
      </c>
      <c r="BO17" s="23"/>
      <c r="BP17" s="23"/>
      <c r="BQ17" s="23"/>
      <c r="BR17" s="23"/>
    </row>
    <row r="18" spans="2:71" x14ac:dyDescent="0.3">
      <c r="B18" s="156">
        <v>250000</v>
      </c>
      <c r="C18" s="157">
        <v>0.6</v>
      </c>
      <c r="D18" s="236"/>
      <c r="E18" s="158"/>
      <c r="F18" s="159"/>
      <c r="G18" s="45"/>
      <c r="H18" s="158"/>
      <c r="I18" s="161"/>
      <c r="J18" s="5"/>
      <c r="L18" s="106">
        <v>2036</v>
      </c>
      <c r="M18" s="86">
        <v>8019</v>
      </c>
      <c r="N18" s="86">
        <v>9027</v>
      </c>
      <c r="O18" s="101">
        <v>8005</v>
      </c>
      <c r="Q18" s="100">
        <v>2036</v>
      </c>
      <c r="R18" s="111">
        <f t="shared" si="0"/>
        <v>248589</v>
      </c>
      <c r="S18" s="111">
        <f t="shared" si="1"/>
        <v>4955823</v>
      </c>
      <c r="T18" s="111">
        <f t="shared" si="2"/>
        <v>1424890</v>
      </c>
      <c r="U18" s="113">
        <f t="shared" si="3"/>
        <v>6629302</v>
      </c>
      <c r="W18" s="100">
        <v>2036</v>
      </c>
      <c r="X18" s="111">
        <f>M18*N27</f>
        <v>360855</v>
      </c>
      <c r="Y18" s="111">
        <f>N18*N28</f>
        <v>7194519</v>
      </c>
      <c r="Z18" s="111">
        <f>O18*N29</f>
        <v>2065290</v>
      </c>
      <c r="AA18" s="113">
        <f t="shared" si="4"/>
        <v>9620664</v>
      </c>
      <c r="AC18" s="45">
        <f t="shared" si="10"/>
        <v>2033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f>R15/5</f>
        <v>47436.2</v>
      </c>
      <c r="AP18" s="23">
        <f>AO18</f>
        <v>47436.2</v>
      </c>
      <c r="AQ18" s="23">
        <f t="shared" si="11"/>
        <v>47436.2</v>
      </c>
      <c r="AR18" s="23">
        <f t="shared" si="11"/>
        <v>47436.2</v>
      </c>
      <c r="AS18" s="23">
        <f t="shared" si="11"/>
        <v>47436.2</v>
      </c>
      <c r="AT18" s="23"/>
      <c r="AU18" s="23"/>
      <c r="AV18" s="23"/>
      <c r="AW18" s="23"/>
      <c r="AY18" s="45">
        <v>2033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>
        <f>X15/5</f>
        <v>68859</v>
      </c>
      <c r="BL18" s="23">
        <f>BK18</f>
        <v>68859</v>
      </c>
      <c r="BM18" s="23">
        <f t="shared" si="12"/>
        <v>68859</v>
      </c>
      <c r="BN18" s="23">
        <f t="shared" si="12"/>
        <v>68859</v>
      </c>
      <c r="BO18" s="23">
        <f t="shared" si="12"/>
        <v>68859</v>
      </c>
      <c r="BP18" s="23"/>
      <c r="BQ18" s="23"/>
      <c r="BR18" s="23"/>
    </row>
    <row r="19" spans="2:71" x14ac:dyDescent="0.3">
      <c r="B19" s="3" t="s">
        <v>3</v>
      </c>
      <c r="C19" s="3"/>
      <c r="D19" s="3"/>
      <c r="E19" s="3"/>
      <c r="F19" s="3"/>
      <c r="G19" s="3"/>
      <c r="H19" s="3"/>
      <c r="I19" s="3"/>
      <c r="J19" s="7"/>
      <c r="L19" s="106">
        <v>2037</v>
      </c>
      <c r="M19" s="86">
        <v>8062</v>
      </c>
      <c r="N19" s="86">
        <v>9087</v>
      </c>
      <c r="O19" s="101">
        <v>8058</v>
      </c>
      <c r="Q19" s="100">
        <v>2037</v>
      </c>
      <c r="R19" s="111">
        <f t="shared" si="0"/>
        <v>249922</v>
      </c>
      <c r="S19" s="111">
        <f t="shared" si="1"/>
        <v>4988763</v>
      </c>
      <c r="T19" s="111">
        <f t="shared" si="2"/>
        <v>1434324</v>
      </c>
      <c r="U19" s="113">
        <f t="shared" si="3"/>
        <v>6673009</v>
      </c>
      <c r="W19" s="100">
        <v>2037</v>
      </c>
      <c r="X19" s="111">
        <f>M19*N27</f>
        <v>362790</v>
      </c>
      <c r="Y19" s="111">
        <f>N19*N28</f>
        <v>7242339</v>
      </c>
      <c r="Z19" s="111">
        <f>O19*N29</f>
        <v>2078964</v>
      </c>
      <c r="AA19" s="113">
        <f t="shared" si="4"/>
        <v>9684093</v>
      </c>
      <c r="AC19" s="45">
        <f t="shared" si="10"/>
        <v>2034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f>R16/5</f>
        <v>48949</v>
      </c>
      <c r="AQ19" s="23">
        <f>AP19</f>
        <v>48949</v>
      </c>
      <c r="AR19" s="23">
        <f t="shared" si="11"/>
        <v>48949</v>
      </c>
      <c r="AS19" s="23">
        <f t="shared" si="11"/>
        <v>48949</v>
      </c>
      <c r="AT19" s="23">
        <f t="shared" si="11"/>
        <v>48949</v>
      </c>
      <c r="AU19" s="23"/>
      <c r="AV19" s="23"/>
      <c r="AW19" s="23"/>
      <c r="AY19" s="45">
        <v>2034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>
        <f>X16/5</f>
        <v>71055</v>
      </c>
      <c r="BM19" s="23">
        <f>BL19</f>
        <v>71055</v>
      </c>
      <c r="BN19" s="23">
        <f t="shared" si="12"/>
        <v>71055</v>
      </c>
      <c r="BO19" s="23">
        <f t="shared" si="12"/>
        <v>71055</v>
      </c>
      <c r="BP19" s="23">
        <f t="shared" si="12"/>
        <v>71055</v>
      </c>
      <c r="BQ19" s="23"/>
      <c r="BR19" s="23"/>
    </row>
    <row r="20" spans="2:71" x14ac:dyDescent="0.3">
      <c r="L20" s="106">
        <v>2038</v>
      </c>
      <c r="M20" s="86">
        <v>8122</v>
      </c>
      <c r="N20" s="86">
        <v>9131</v>
      </c>
      <c r="O20" s="101">
        <v>8097</v>
      </c>
      <c r="Q20" s="100">
        <v>2038</v>
      </c>
      <c r="R20" s="111">
        <f t="shared" si="0"/>
        <v>251782</v>
      </c>
      <c r="S20" s="111">
        <f t="shared" si="1"/>
        <v>5012919</v>
      </c>
      <c r="T20" s="111">
        <f t="shared" si="2"/>
        <v>1441266</v>
      </c>
      <c r="U20" s="113">
        <f t="shared" si="3"/>
        <v>6705967</v>
      </c>
      <c r="W20" s="100">
        <v>2038</v>
      </c>
      <c r="X20" s="111">
        <f>M20*N27</f>
        <v>365490</v>
      </c>
      <c r="Y20" s="111">
        <f>N20*N28</f>
        <v>7277407</v>
      </c>
      <c r="Z20" s="111">
        <f>O20*N29</f>
        <v>2089026</v>
      </c>
      <c r="AA20" s="113">
        <f t="shared" si="4"/>
        <v>9731923</v>
      </c>
      <c r="AC20" s="45">
        <f t="shared" si="10"/>
        <v>2035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f>R17/5</f>
        <v>49581.4</v>
      </c>
      <c r="AR20" s="23">
        <f>AQ20</f>
        <v>49581.4</v>
      </c>
      <c r="AS20" s="23">
        <f t="shared" si="11"/>
        <v>49581.4</v>
      </c>
      <c r="AT20" s="23">
        <f t="shared" si="11"/>
        <v>49581.4</v>
      </c>
      <c r="AU20" s="23">
        <f t="shared" si="11"/>
        <v>49581.4</v>
      </c>
      <c r="AV20" s="23"/>
      <c r="AW20" s="23"/>
      <c r="AY20" s="45">
        <v>2035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>
        <f>X17/5</f>
        <v>71973</v>
      </c>
      <c r="BN20" s="23">
        <f>BM20</f>
        <v>71973</v>
      </c>
      <c r="BO20" s="23">
        <f t="shared" si="12"/>
        <v>71973</v>
      </c>
      <c r="BP20" s="23">
        <f t="shared" si="12"/>
        <v>71973</v>
      </c>
      <c r="BQ20" s="23">
        <f t="shared" si="12"/>
        <v>71973</v>
      </c>
      <c r="BR20" s="23"/>
    </row>
    <row r="21" spans="2:71" x14ac:dyDescent="0.3">
      <c r="L21" s="106">
        <v>2039</v>
      </c>
      <c r="M21" s="86">
        <v>8184</v>
      </c>
      <c r="N21" s="86">
        <v>9197</v>
      </c>
      <c r="O21" s="101">
        <v>8156</v>
      </c>
      <c r="Q21" s="100">
        <v>2039</v>
      </c>
      <c r="R21" s="111">
        <f t="shared" si="0"/>
        <v>253704</v>
      </c>
      <c r="S21" s="111">
        <f t="shared" si="1"/>
        <v>5049153</v>
      </c>
      <c r="T21" s="111">
        <f t="shared" si="2"/>
        <v>1451768</v>
      </c>
      <c r="U21" s="113">
        <f t="shared" si="3"/>
        <v>6754625</v>
      </c>
      <c r="W21" s="100">
        <v>2039</v>
      </c>
      <c r="X21" s="111">
        <f>M21*N27</f>
        <v>368280</v>
      </c>
      <c r="Y21" s="111">
        <f>N21*N28</f>
        <v>7330009</v>
      </c>
      <c r="Z21" s="111">
        <f>O21*N29</f>
        <v>2104248</v>
      </c>
      <c r="AA21" s="113">
        <f t="shared" si="4"/>
        <v>9802537</v>
      </c>
      <c r="AC21" s="45">
        <f t="shared" si="10"/>
        <v>2036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f>R18/5</f>
        <v>49717.8</v>
      </c>
      <c r="AS21" s="23">
        <f>AR21</f>
        <v>49717.8</v>
      </c>
      <c r="AT21" s="23">
        <f t="shared" si="11"/>
        <v>49717.8</v>
      </c>
      <c r="AU21" s="23">
        <f t="shared" si="11"/>
        <v>49717.8</v>
      </c>
      <c r="AV21" s="23">
        <f t="shared" ref="AV21:AV22" si="13">AU21</f>
        <v>49717.8</v>
      </c>
      <c r="AW21" s="23"/>
      <c r="AY21" s="45">
        <v>2036</v>
      </c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>
        <f>X18/5</f>
        <v>72171</v>
      </c>
      <c r="BO21" s="23">
        <f>BN21</f>
        <v>72171</v>
      </c>
      <c r="BP21" s="23">
        <f t="shared" si="12"/>
        <v>72171</v>
      </c>
      <c r="BQ21" s="23">
        <f t="shared" si="12"/>
        <v>72171</v>
      </c>
      <c r="BR21" s="23">
        <f t="shared" ref="BR21:BR22" si="14">BQ21</f>
        <v>72171</v>
      </c>
    </row>
    <row r="22" spans="2:71" ht="15" thickBot="1" x14ac:dyDescent="0.35">
      <c r="B22" s="12" t="s">
        <v>42</v>
      </c>
      <c r="L22" s="107">
        <v>2040</v>
      </c>
      <c r="M22" s="89">
        <v>8275</v>
      </c>
      <c r="N22" s="89">
        <v>9241</v>
      </c>
      <c r="O22" s="99">
        <v>8195</v>
      </c>
      <c r="Q22" s="80">
        <v>2040</v>
      </c>
      <c r="R22" s="112">
        <f t="shared" si="0"/>
        <v>256525</v>
      </c>
      <c r="S22" s="112">
        <f t="shared" si="1"/>
        <v>5073309</v>
      </c>
      <c r="T22" s="112">
        <f t="shared" si="2"/>
        <v>1458710</v>
      </c>
      <c r="U22" s="114">
        <f t="shared" si="3"/>
        <v>6788544</v>
      </c>
      <c r="W22" s="80">
        <v>2040</v>
      </c>
      <c r="X22" s="112">
        <f>M22*N27</f>
        <v>372375</v>
      </c>
      <c r="Y22" s="112">
        <f>N22*N28</f>
        <v>7365077</v>
      </c>
      <c r="Z22" s="112">
        <f>O22*N29</f>
        <v>2114310</v>
      </c>
      <c r="AA22" s="114">
        <f t="shared" si="4"/>
        <v>9851762</v>
      </c>
      <c r="AC22" s="45">
        <f t="shared" si="10"/>
        <v>2037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>
        <f>R19/5</f>
        <v>49984.4</v>
      </c>
      <c r="AT22" s="23">
        <f>AS22</f>
        <v>49984.4</v>
      </c>
      <c r="AU22" s="23">
        <f t="shared" si="11"/>
        <v>49984.4</v>
      </c>
      <c r="AV22" s="23">
        <f t="shared" si="13"/>
        <v>49984.4</v>
      </c>
      <c r="AW22" s="23"/>
      <c r="AY22" s="45">
        <v>2037</v>
      </c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f>X19/5</f>
        <v>72558</v>
      </c>
      <c r="BP22" s="23">
        <f>BO22</f>
        <v>72558</v>
      </c>
      <c r="BQ22" s="23">
        <f t="shared" si="12"/>
        <v>72558</v>
      </c>
      <c r="BR22" s="23">
        <f t="shared" si="14"/>
        <v>72558</v>
      </c>
    </row>
    <row r="23" spans="2:71" ht="15" thickTop="1" x14ac:dyDescent="0.3">
      <c r="B23" s="12"/>
      <c r="AC23" s="45">
        <f t="shared" si="10"/>
        <v>2038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>
        <f>R20/5</f>
        <v>50356.4</v>
      </c>
      <c r="AU23" s="23">
        <f>AT23</f>
        <v>50356.4</v>
      </c>
      <c r="AV23" s="23">
        <f>AU23</f>
        <v>50356.4</v>
      </c>
      <c r="AW23" s="23"/>
      <c r="AY23" s="45">
        <v>2038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>
        <f>X20/5</f>
        <v>73098</v>
      </c>
      <c r="BQ23" s="23">
        <f>BP23</f>
        <v>73098</v>
      </c>
      <c r="BR23" s="23">
        <f>BQ23</f>
        <v>73098</v>
      </c>
    </row>
    <row r="24" spans="2:71" ht="15" thickBot="1" x14ac:dyDescent="0.35">
      <c r="B24" t="s">
        <v>40</v>
      </c>
      <c r="F24" t="s">
        <v>55</v>
      </c>
      <c r="L24" s="130" t="s">
        <v>159</v>
      </c>
      <c r="M24" s="129">
        <v>0</v>
      </c>
      <c r="N24" s="129">
        <v>0.45</v>
      </c>
      <c r="R24" s="238"/>
      <c r="S24" s="238"/>
      <c r="T24" s="238"/>
      <c r="U24" s="243"/>
      <c r="AA24" s="243"/>
      <c r="AC24" s="45">
        <f t="shared" si="10"/>
        <v>2039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>
        <f>R21/5</f>
        <v>50740.800000000003</v>
      </c>
      <c r="AV24" s="23">
        <f>AU24</f>
        <v>50740.800000000003</v>
      </c>
      <c r="AW24" s="23"/>
      <c r="AY24" s="45">
        <v>2039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>
        <f>X21/5</f>
        <v>73656</v>
      </c>
      <c r="BR24" s="23">
        <f>BQ24</f>
        <v>73656</v>
      </c>
    </row>
    <row r="25" spans="2:71" ht="15.75" customHeight="1" x14ac:dyDescent="0.3">
      <c r="B25" s="13" t="s">
        <v>28</v>
      </c>
      <c r="C25" s="13" t="s">
        <v>26</v>
      </c>
      <c r="D25" s="13" t="s">
        <v>27</v>
      </c>
      <c r="F25" s="13" t="s">
        <v>28</v>
      </c>
      <c r="G25" s="13" t="s">
        <v>26</v>
      </c>
      <c r="H25" s="13" t="s">
        <v>27</v>
      </c>
      <c r="L25" s="256"/>
      <c r="M25" s="257" t="s">
        <v>146</v>
      </c>
      <c r="N25" s="257" t="s">
        <v>147</v>
      </c>
      <c r="O25" s="240"/>
      <c r="AA25" s="243"/>
      <c r="AC25" s="45">
        <v>2040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f>R22/5</f>
        <v>51305</v>
      </c>
      <c r="AW25" s="23"/>
      <c r="AY25" s="45">
        <v>2040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>
        <f>X22/5</f>
        <v>74475</v>
      </c>
    </row>
    <row r="26" spans="2:71" ht="15" thickBot="1" x14ac:dyDescent="0.35">
      <c r="B26" s="19" t="s">
        <v>12</v>
      </c>
      <c r="C26" s="20">
        <v>9.7411435156372732E-3</v>
      </c>
      <c r="D26" s="22">
        <v>353000</v>
      </c>
      <c r="F26" s="236" t="s">
        <v>29</v>
      </c>
      <c r="G26" s="155">
        <v>2.7852404906817105E-2</v>
      </c>
      <c r="H26" s="46">
        <v>168000</v>
      </c>
      <c r="L26" s="104" t="s">
        <v>134</v>
      </c>
      <c r="M26" s="255" t="s">
        <v>145</v>
      </c>
      <c r="N26" s="104" t="s">
        <v>145</v>
      </c>
      <c r="O26" s="241"/>
      <c r="AA26" s="243"/>
      <c r="AC26" s="45" t="s">
        <v>44</v>
      </c>
      <c r="AD26" s="23">
        <f t="shared" ref="AD26:AU26" si="15">SUM(AD7:AD25)</f>
        <v>37510</v>
      </c>
      <c r="AE26" s="23">
        <f t="shared" si="15"/>
        <v>78963.199999999997</v>
      </c>
      <c r="AF26" s="23">
        <f t="shared" si="15"/>
        <v>117508.6</v>
      </c>
      <c r="AG26" s="23">
        <f t="shared" si="15"/>
        <v>156934.40000000002</v>
      </c>
      <c r="AH26" s="23">
        <f t="shared" si="15"/>
        <v>197829.60000000003</v>
      </c>
      <c r="AI26" s="23">
        <f t="shared" si="15"/>
        <v>201996</v>
      </c>
      <c r="AJ26" s="23">
        <f t="shared" si="15"/>
        <v>203068.60000000003</v>
      </c>
      <c r="AK26" s="23">
        <f t="shared" si="15"/>
        <v>207929.40000000002</v>
      </c>
      <c r="AL26" s="23">
        <f t="shared" si="15"/>
        <v>212908</v>
      </c>
      <c r="AM26" s="23">
        <f t="shared" si="15"/>
        <v>217248</v>
      </c>
      <c r="AN26" s="23">
        <f t="shared" si="15"/>
        <v>222040.59999999998</v>
      </c>
      <c r="AO26" s="23">
        <f t="shared" si="15"/>
        <v>226951</v>
      </c>
      <c r="AP26" s="23">
        <f t="shared" si="15"/>
        <v>232493.8</v>
      </c>
      <c r="AQ26" s="23">
        <f t="shared" si="15"/>
        <v>237670.8</v>
      </c>
      <c r="AR26" s="23">
        <f t="shared" si="15"/>
        <v>242153.40000000002</v>
      </c>
      <c r="AS26" s="23">
        <f t="shared" si="15"/>
        <v>245668.80000000002</v>
      </c>
      <c r="AT26" s="23">
        <f t="shared" si="15"/>
        <v>248589</v>
      </c>
      <c r="AU26" s="23">
        <f t="shared" si="15"/>
        <v>250380.79999999999</v>
      </c>
      <c r="AV26" s="23">
        <f>SUM(AV7:AV25)</f>
        <v>252104.40000000002</v>
      </c>
      <c r="AW26" s="23">
        <f>SUM(AD26:AV26)</f>
        <v>3789948.3999999994</v>
      </c>
      <c r="AY26" s="45" t="s">
        <v>44</v>
      </c>
      <c r="AZ26" s="23">
        <f>SUM(AZ7:AZ25)</f>
        <v>54450</v>
      </c>
      <c r="BA26" s="23">
        <f t="shared" ref="BA26:BR26" si="16">SUM(BA7:BA25)</f>
        <v>114624</v>
      </c>
      <c r="BB26" s="23">
        <f t="shared" si="16"/>
        <v>170577</v>
      </c>
      <c r="BC26" s="23">
        <f t="shared" si="16"/>
        <v>227808</v>
      </c>
      <c r="BD26" s="23">
        <f t="shared" si="16"/>
        <v>287172</v>
      </c>
      <c r="BE26" s="23">
        <f t="shared" si="16"/>
        <v>293220</v>
      </c>
      <c r="BF26" s="23">
        <f t="shared" si="16"/>
        <v>294777</v>
      </c>
      <c r="BG26" s="23">
        <f t="shared" si="16"/>
        <v>301833</v>
      </c>
      <c r="BH26" s="23">
        <f t="shared" si="16"/>
        <v>309060</v>
      </c>
      <c r="BI26" s="23">
        <f t="shared" si="16"/>
        <v>315360</v>
      </c>
      <c r="BJ26" s="23">
        <f t="shared" si="16"/>
        <v>322317</v>
      </c>
      <c r="BK26" s="23">
        <f t="shared" si="16"/>
        <v>329445</v>
      </c>
      <c r="BL26" s="23">
        <f t="shared" si="16"/>
        <v>337491</v>
      </c>
      <c r="BM26" s="23">
        <f t="shared" si="16"/>
        <v>345006</v>
      </c>
      <c r="BN26" s="23">
        <f t="shared" si="16"/>
        <v>351513</v>
      </c>
      <c r="BO26" s="23">
        <f t="shared" si="16"/>
        <v>356616</v>
      </c>
      <c r="BP26" s="23">
        <f t="shared" si="16"/>
        <v>360855</v>
      </c>
      <c r="BQ26" s="23">
        <f t="shared" si="16"/>
        <v>363456</v>
      </c>
      <c r="BR26" s="23">
        <f t="shared" si="16"/>
        <v>365958</v>
      </c>
      <c r="BS26" s="23">
        <f>SUM(AZ26:BR26)</f>
        <v>5501538</v>
      </c>
    </row>
    <row r="27" spans="2:71" ht="15" thickBot="1" x14ac:dyDescent="0.35">
      <c r="B27" s="19" t="s">
        <v>13</v>
      </c>
      <c r="C27" s="20">
        <v>1.8466622778459283E-4</v>
      </c>
      <c r="D27" s="22">
        <v>299000</v>
      </c>
      <c r="F27" s="236" t="s">
        <v>30</v>
      </c>
      <c r="G27" s="155">
        <v>3.5973024661109999E-2</v>
      </c>
      <c r="H27" s="46">
        <v>89000</v>
      </c>
      <c r="L27" s="104" t="s">
        <v>6</v>
      </c>
      <c r="M27" s="258">
        <v>31</v>
      </c>
      <c r="N27" s="259">
        <v>45</v>
      </c>
      <c r="O27" s="241"/>
      <c r="AA27" s="243"/>
    </row>
    <row r="28" spans="2:71" ht="15" thickBot="1" x14ac:dyDescent="0.35">
      <c r="B28" s="21" t="s">
        <v>14</v>
      </c>
      <c r="C28" s="20">
        <v>0.22538872840514332</v>
      </c>
      <c r="D28" s="22">
        <v>585000</v>
      </c>
      <c r="F28" s="236" t="s">
        <v>31</v>
      </c>
      <c r="G28" s="155">
        <v>2.1416890580961748E-4</v>
      </c>
      <c r="H28" s="46">
        <v>149000</v>
      </c>
      <c r="L28" s="104" t="s">
        <v>7</v>
      </c>
      <c r="M28" s="258">
        <v>549</v>
      </c>
      <c r="N28" s="259">
        <v>797</v>
      </c>
      <c r="O28" s="241"/>
      <c r="AA28" s="243"/>
      <c r="AC28" s="242" t="s">
        <v>7</v>
      </c>
      <c r="AY28" s="242" t="s">
        <v>7</v>
      </c>
    </row>
    <row r="29" spans="2:71" ht="15" thickBot="1" x14ac:dyDescent="0.35">
      <c r="B29" s="21" t="s">
        <v>15</v>
      </c>
      <c r="C29" s="20">
        <v>1.5568921872995202E-2</v>
      </c>
      <c r="D29" s="22">
        <v>585000</v>
      </c>
      <c r="F29" s="236" t="s">
        <v>32</v>
      </c>
      <c r="G29" s="155">
        <v>1.1025432311432411E-2</v>
      </c>
      <c r="H29" s="46">
        <v>153000</v>
      </c>
      <c r="L29" s="104" t="s">
        <v>8</v>
      </c>
      <c r="M29" s="258">
        <v>178</v>
      </c>
      <c r="N29" s="259">
        <v>258</v>
      </c>
      <c r="AA29" s="243"/>
      <c r="AC29" s="45" t="s">
        <v>82</v>
      </c>
      <c r="AD29">
        <v>2022</v>
      </c>
      <c r="AE29">
        <f>AD29+1</f>
        <v>2023</v>
      </c>
      <c r="AF29">
        <f t="shared" ref="AF29:AL29" si="17">AE29+1</f>
        <v>2024</v>
      </c>
      <c r="AG29">
        <f t="shared" si="17"/>
        <v>2025</v>
      </c>
      <c r="AH29">
        <f t="shared" si="17"/>
        <v>2026</v>
      </c>
      <c r="AI29">
        <f t="shared" si="17"/>
        <v>2027</v>
      </c>
      <c r="AJ29">
        <f t="shared" si="17"/>
        <v>2028</v>
      </c>
      <c r="AK29">
        <f t="shared" si="17"/>
        <v>2029</v>
      </c>
      <c r="AL29">
        <f t="shared" si="17"/>
        <v>2030</v>
      </c>
      <c r="AM29">
        <f>AL29+1</f>
        <v>2031</v>
      </c>
      <c r="AN29">
        <f t="shared" ref="AN29:AP29" si="18">AM29+1</f>
        <v>2032</v>
      </c>
      <c r="AO29">
        <f t="shared" si="18"/>
        <v>2033</v>
      </c>
      <c r="AP29">
        <f t="shared" si="18"/>
        <v>2034</v>
      </c>
      <c r="AQ29">
        <f>AP29+1</f>
        <v>2035</v>
      </c>
      <c r="AR29">
        <f t="shared" ref="AR29:AT29" si="19">AQ29+1</f>
        <v>2036</v>
      </c>
      <c r="AS29">
        <f t="shared" si="19"/>
        <v>2037</v>
      </c>
      <c r="AT29">
        <f t="shared" si="19"/>
        <v>2038</v>
      </c>
      <c r="AU29">
        <f>AT29+1</f>
        <v>2039</v>
      </c>
      <c r="AV29">
        <f t="shared" ref="AV29" si="20">AU29+1</f>
        <v>2040</v>
      </c>
      <c r="AY29" s="45" t="s">
        <v>82</v>
      </c>
      <c r="AZ29">
        <v>2022</v>
      </c>
      <c r="BA29">
        <f>AZ29+1</f>
        <v>2023</v>
      </c>
      <c r="BB29">
        <f t="shared" ref="BB29:BH29" si="21">BA29+1</f>
        <v>2024</v>
      </c>
      <c r="BC29">
        <f t="shared" si="21"/>
        <v>2025</v>
      </c>
      <c r="BD29">
        <f t="shared" si="21"/>
        <v>2026</v>
      </c>
      <c r="BE29">
        <f t="shared" si="21"/>
        <v>2027</v>
      </c>
      <c r="BF29">
        <f t="shared" si="21"/>
        <v>2028</v>
      </c>
      <c r="BG29">
        <f t="shared" si="21"/>
        <v>2029</v>
      </c>
      <c r="BH29">
        <f t="shared" si="21"/>
        <v>2030</v>
      </c>
      <c r="BI29">
        <f>BH29+1</f>
        <v>2031</v>
      </c>
      <c r="BJ29">
        <f t="shared" ref="BJ29:BL29" si="22">BI29+1</f>
        <v>2032</v>
      </c>
      <c r="BK29">
        <f t="shared" si="22"/>
        <v>2033</v>
      </c>
      <c r="BL29">
        <f t="shared" si="22"/>
        <v>2034</v>
      </c>
      <c r="BM29">
        <f>BL29+1</f>
        <v>2035</v>
      </c>
      <c r="BN29">
        <f t="shared" ref="BN29:BP29" si="23">BM29+1</f>
        <v>2036</v>
      </c>
      <c r="BO29">
        <f t="shared" si="23"/>
        <v>2037</v>
      </c>
      <c r="BP29">
        <f t="shared" si="23"/>
        <v>2038</v>
      </c>
      <c r="BQ29">
        <f>BP29+1</f>
        <v>2039</v>
      </c>
      <c r="BR29">
        <f t="shared" ref="BR29" si="24">BQ29+1</f>
        <v>2040</v>
      </c>
    </row>
    <row r="30" spans="2:71" ht="15.75" customHeight="1" x14ac:dyDescent="0.3">
      <c r="B30" s="21" t="s">
        <v>16</v>
      </c>
      <c r="C30" s="20">
        <v>6.3583939794013217E-3</v>
      </c>
      <c r="D30" s="22">
        <v>489000</v>
      </c>
      <c r="F30" s="236" t="s">
        <v>33</v>
      </c>
      <c r="G30" s="155">
        <v>5.3544783056668514E-3</v>
      </c>
      <c r="H30" s="46">
        <v>153000</v>
      </c>
      <c r="L30" s="118"/>
      <c r="M30" s="6"/>
      <c r="N30" s="7"/>
      <c r="O30" s="6"/>
      <c r="P30" s="7"/>
      <c r="AA30" s="243"/>
      <c r="AC30" s="45">
        <f t="shared" ref="AC30:AC43" si="25">AC7</f>
        <v>2022</v>
      </c>
      <c r="AD30" s="23">
        <f>S4/5</f>
        <v>746859.6</v>
      </c>
      <c r="AE30" s="23">
        <f>AD30</f>
        <v>746859.6</v>
      </c>
      <c r="AF30" s="23">
        <f t="shared" ref="AF30:AU45" si="26">AE30</f>
        <v>746859.6</v>
      </c>
      <c r="AG30" s="23">
        <f t="shared" si="26"/>
        <v>746859.6</v>
      </c>
      <c r="AH30" s="23">
        <f t="shared" si="26"/>
        <v>746859.6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Y30" s="45">
        <f t="shared" ref="AY30:AY42" si="27">AY7</f>
        <v>2022</v>
      </c>
      <c r="AZ30" s="23">
        <f>Y4/5</f>
        <v>1084238.8</v>
      </c>
      <c r="BA30" s="23">
        <f>AZ30</f>
        <v>1084238.8</v>
      </c>
      <c r="BB30" s="23">
        <f t="shared" ref="BB30:BQ45" si="28">BA30</f>
        <v>1084238.8</v>
      </c>
      <c r="BC30" s="23">
        <f t="shared" si="28"/>
        <v>1084238.8</v>
      </c>
      <c r="BD30" s="23">
        <f t="shared" si="28"/>
        <v>1084238.8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2:71" x14ac:dyDescent="0.3">
      <c r="B31" s="19" t="s">
        <v>17</v>
      </c>
      <c r="C31" s="20">
        <v>2.3262548609787069E-2</v>
      </c>
      <c r="D31" s="22">
        <v>489000</v>
      </c>
      <c r="F31" s="236" t="s">
        <v>34</v>
      </c>
      <c r="G31" s="155">
        <v>2.7740567093839159E-2</v>
      </c>
      <c r="H31" s="46">
        <v>153000</v>
      </c>
      <c r="L31" s="237"/>
      <c r="M31" s="237"/>
      <c r="N31" s="237"/>
      <c r="O31" s="237"/>
      <c r="P31" s="237"/>
      <c r="AA31" s="243"/>
      <c r="AC31" s="45">
        <f t="shared" si="25"/>
        <v>2023</v>
      </c>
      <c r="AD31" s="23"/>
      <c r="AE31" s="23">
        <f>S5/5</f>
        <v>759486.6</v>
      </c>
      <c r="AF31" s="23">
        <f>AE31</f>
        <v>759486.6</v>
      </c>
      <c r="AG31" s="23">
        <f t="shared" si="26"/>
        <v>759486.6</v>
      </c>
      <c r="AH31" s="23">
        <f t="shared" si="26"/>
        <v>759486.6</v>
      </c>
      <c r="AI31" s="23">
        <f t="shared" si="26"/>
        <v>759486.6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Y31" s="45">
        <f t="shared" si="27"/>
        <v>2023</v>
      </c>
      <c r="AZ31" s="23"/>
      <c r="BA31" s="23">
        <f>Y5/5</f>
        <v>1102569.8</v>
      </c>
      <c r="BB31" s="23">
        <f>BA31</f>
        <v>1102569.8</v>
      </c>
      <c r="BC31" s="23">
        <f t="shared" si="28"/>
        <v>1102569.8</v>
      </c>
      <c r="BD31" s="23">
        <f t="shared" si="28"/>
        <v>1102569.8</v>
      </c>
      <c r="BE31" s="23">
        <f t="shared" si="28"/>
        <v>1102569.8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2:71" x14ac:dyDescent="0.3">
      <c r="B32" s="19" t="s">
        <v>18</v>
      </c>
      <c r="C32" s="20">
        <v>5.542564965938674E-2</v>
      </c>
      <c r="D32" s="22">
        <v>489000</v>
      </c>
      <c r="F32" s="236" t="s">
        <v>35</v>
      </c>
      <c r="G32" s="155">
        <v>0.12540824304939535</v>
      </c>
      <c r="H32" s="46">
        <v>153000</v>
      </c>
      <c r="L32" s="237"/>
      <c r="M32" s="235"/>
      <c r="N32" s="235"/>
      <c r="O32" s="236"/>
      <c r="P32" s="236"/>
      <c r="R32" t="s">
        <v>93</v>
      </c>
      <c r="W32" t="s">
        <v>94</v>
      </c>
      <c r="AC32" s="45">
        <f t="shared" si="25"/>
        <v>2024</v>
      </c>
      <c r="AD32" s="23"/>
      <c r="AE32" s="23"/>
      <c r="AF32" s="23">
        <f>S6/5</f>
        <v>785838.6</v>
      </c>
      <c r="AG32" s="23">
        <f>AF32</f>
        <v>785838.6</v>
      </c>
      <c r="AH32" s="23">
        <f t="shared" si="26"/>
        <v>785838.6</v>
      </c>
      <c r="AI32" s="23">
        <f t="shared" si="26"/>
        <v>785838.6</v>
      </c>
      <c r="AJ32" s="23">
        <f t="shared" si="26"/>
        <v>785838.6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Y32" s="45">
        <f t="shared" si="27"/>
        <v>2024</v>
      </c>
      <c r="AZ32" s="23"/>
      <c r="BA32" s="23"/>
      <c r="BB32" s="23">
        <f>Y6/5</f>
        <v>1140825.8</v>
      </c>
      <c r="BC32" s="23">
        <f>BB32</f>
        <v>1140825.8</v>
      </c>
      <c r="BD32" s="23">
        <f t="shared" si="28"/>
        <v>1140825.8</v>
      </c>
      <c r="BE32" s="23">
        <f t="shared" si="28"/>
        <v>1140825.8</v>
      </c>
      <c r="BF32" s="23">
        <f t="shared" si="28"/>
        <v>1140825.8</v>
      </c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2:70" ht="15" thickBot="1" x14ac:dyDescent="0.35">
      <c r="B33" s="19" t="s">
        <v>19</v>
      </c>
      <c r="C33" s="20">
        <v>7.252466313402571E-2</v>
      </c>
      <c r="D33" s="22">
        <v>50000</v>
      </c>
      <c r="F33" s="236" t="s">
        <v>36</v>
      </c>
      <c r="G33" s="155">
        <v>0.14721995479026345</v>
      </c>
      <c r="H33" s="46">
        <v>153000</v>
      </c>
      <c r="R33" t="s">
        <v>87</v>
      </c>
      <c r="W33" t="s">
        <v>89</v>
      </c>
      <c r="AC33" s="45">
        <f t="shared" si="25"/>
        <v>2025</v>
      </c>
      <c r="AD33" s="23"/>
      <c r="AE33" s="23"/>
      <c r="AF33" s="23"/>
      <c r="AG33" s="23">
        <f>S7/5</f>
        <v>820645.2</v>
      </c>
      <c r="AH33" s="23">
        <f>AG33</f>
        <v>820645.2</v>
      </c>
      <c r="AI33" s="23">
        <f t="shared" si="26"/>
        <v>820645.2</v>
      </c>
      <c r="AJ33" s="23">
        <f t="shared" si="26"/>
        <v>820645.2</v>
      </c>
      <c r="AK33" s="23">
        <f t="shared" si="26"/>
        <v>820645.2</v>
      </c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Y33" s="45">
        <f t="shared" si="27"/>
        <v>2025</v>
      </c>
      <c r="AZ33" s="23"/>
      <c r="BA33" s="23"/>
      <c r="BB33" s="23"/>
      <c r="BC33" s="23">
        <f>Y7/5</f>
        <v>1191355.6000000001</v>
      </c>
      <c r="BD33" s="23">
        <f>BC33</f>
        <v>1191355.6000000001</v>
      </c>
      <c r="BE33" s="23">
        <f t="shared" si="28"/>
        <v>1191355.6000000001</v>
      </c>
      <c r="BF33" s="23">
        <f t="shared" si="28"/>
        <v>1191355.6000000001</v>
      </c>
      <c r="BG33" s="23">
        <f t="shared" si="28"/>
        <v>1191355.6000000001</v>
      </c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</row>
    <row r="34" spans="2:70" ht="15" thickTop="1" x14ac:dyDescent="0.3">
      <c r="B34" s="19" t="s">
        <v>20</v>
      </c>
      <c r="C34" s="20">
        <v>0.10783548397540821</v>
      </c>
      <c r="D34" s="22">
        <v>212000</v>
      </c>
      <c r="F34" s="236" t="s">
        <v>37</v>
      </c>
      <c r="G34" s="155">
        <v>0.53683588699305529</v>
      </c>
      <c r="H34" s="46">
        <v>153000</v>
      </c>
      <c r="R34" s="82" t="s">
        <v>86</v>
      </c>
      <c r="S34" s="83" t="s">
        <v>6</v>
      </c>
      <c r="T34" s="83" t="s">
        <v>7</v>
      </c>
      <c r="U34" s="83" t="s">
        <v>8</v>
      </c>
      <c r="V34" s="84" t="s">
        <v>44</v>
      </c>
      <c r="W34" s="82" t="s">
        <v>86</v>
      </c>
      <c r="X34" s="83" t="s">
        <v>6</v>
      </c>
      <c r="Y34" s="83" t="s">
        <v>7</v>
      </c>
      <c r="Z34" s="83" t="s">
        <v>8</v>
      </c>
      <c r="AA34" s="84" t="s">
        <v>44</v>
      </c>
      <c r="AC34" s="45">
        <f t="shared" si="25"/>
        <v>2026</v>
      </c>
      <c r="AD34" s="23"/>
      <c r="AE34" s="23"/>
      <c r="AF34" s="23"/>
      <c r="AG34" s="23"/>
      <c r="AH34" s="23">
        <f>S8/5</f>
        <v>824707.8</v>
      </c>
      <c r="AI34" s="23">
        <f>AH34</f>
        <v>824707.8</v>
      </c>
      <c r="AJ34" s="23">
        <f t="shared" si="26"/>
        <v>824707.8</v>
      </c>
      <c r="AK34" s="23">
        <f t="shared" si="26"/>
        <v>824707.8</v>
      </c>
      <c r="AL34" s="23">
        <f t="shared" si="26"/>
        <v>824707.8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Y34" s="45">
        <f t="shared" si="27"/>
        <v>2026</v>
      </c>
      <c r="AZ34" s="23"/>
      <c r="BA34" s="23"/>
      <c r="BB34" s="23"/>
      <c r="BC34" s="23"/>
      <c r="BD34" s="23">
        <f>Y8/5</f>
        <v>1197253.3999999999</v>
      </c>
      <c r="BE34" s="23">
        <f>BD34</f>
        <v>1197253.3999999999</v>
      </c>
      <c r="BF34" s="23">
        <f t="shared" si="28"/>
        <v>1197253.3999999999</v>
      </c>
      <c r="BG34" s="23">
        <f t="shared" si="28"/>
        <v>1197253.3999999999</v>
      </c>
      <c r="BH34" s="23">
        <f t="shared" si="28"/>
        <v>1197253.3999999999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2:70" x14ac:dyDescent="0.3">
      <c r="B35" s="19" t="s">
        <v>21</v>
      </c>
      <c r="C35" s="20">
        <v>6.9808031062298465E-2</v>
      </c>
      <c r="D35" s="22">
        <v>212000</v>
      </c>
      <c r="F35" s="236" t="s">
        <v>38</v>
      </c>
      <c r="G35" s="155">
        <v>6.7213846610611833E-2</v>
      </c>
      <c r="H35" s="46">
        <v>44000</v>
      </c>
      <c r="R35" s="100">
        <v>2022</v>
      </c>
      <c r="S35" s="111">
        <f>AD26</f>
        <v>37510</v>
      </c>
      <c r="T35" s="111">
        <f>AD49</f>
        <v>746859.6</v>
      </c>
      <c r="U35" s="111">
        <f>AD72</f>
        <v>214739.20000000001</v>
      </c>
      <c r="V35" s="113">
        <f>SUM(S35:U35)</f>
        <v>999108.8</v>
      </c>
      <c r="W35" s="100">
        <v>2022</v>
      </c>
      <c r="X35" s="111">
        <f>AZ26</f>
        <v>54450</v>
      </c>
      <c r="Y35" s="111">
        <f>AZ49</f>
        <v>1084238.8</v>
      </c>
      <c r="Z35" s="111">
        <f>AZ72</f>
        <v>311251.20000000001</v>
      </c>
      <c r="AA35" s="113">
        <f>SUM(X35:Z35)</f>
        <v>1449940</v>
      </c>
      <c r="AC35" s="45">
        <f t="shared" si="25"/>
        <v>2027</v>
      </c>
      <c r="AD35" s="23"/>
      <c r="AE35" s="23"/>
      <c r="AF35" s="23"/>
      <c r="AG35" s="23"/>
      <c r="AH35" s="23"/>
      <c r="AI35" s="23">
        <f>S9/5</f>
        <v>847985.4</v>
      </c>
      <c r="AJ35" s="23">
        <f>AI35</f>
        <v>847985.4</v>
      </c>
      <c r="AK35" s="23">
        <f t="shared" si="26"/>
        <v>847985.4</v>
      </c>
      <c r="AL35" s="23">
        <f t="shared" si="26"/>
        <v>847985.4</v>
      </c>
      <c r="AM35" s="23">
        <f t="shared" si="26"/>
        <v>847985.4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45">
        <f t="shared" si="27"/>
        <v>2027</v>
      </c>
      <c r="AZ35" s="23"/>
      <c r="BA35" s="23"/>
      <c r="BB35" s="23"/>
      <c r="BC35" s="23"/>
      <c r="BD35" s="23"/>
      <c r="BE35" s="23">
        <f>Y9/5</f>
        <v>1231046.2</v>
      </c>
      <c r="BF35" s="23">
        <f>BE35</f>
        <v>1231046.2</v>
      </c>
      <c r="BG35" s="23">
        <f t="shared" si="28"/>
        <v>1231046.2</v>
      </c>
      <c r="BH35" s="23">
        <f t="shared" si="28"/>
        <v>1231046.2</v>
      </c>
      <c r="BI35" s="23">
        <f t="shared" si="28"/>
        <v>1231046.2</v>
      </c>
      <c r="BJ35" s="23"/>
      <c r="BK35" s="23"/>
      <c r="BL35" s="23"/>
      <c r="BM35" s="23"/>
      <c r="BN35" s="23"/>
      <c r="BO35" s="23"/>
      <c r="BP35" s="23"/>
      <c r="BQ35" s="23"/>
      <c r="BR35" s="23"/>
    </row>
    <row r="36" spans="2:70" ht="15" thickBot="1" x14ac:dyDescent="0.35">
      <c r="B36" s="19" t="s">
        <v>22</v>
      </c>
      <c r="C36" s="20">
        <v>4.9638641767903328E-2</v>
      </c>
      <c r="D36" s="22">
        <v>100000</v>
      </c>
      <c r="F36" s="236" t="s">
        <v>39</v>
      </c>
      <c r="G36" s="155">
        <v>1.516199237199907E-2</v>
      </c>
      <c r="H36" s="46">
        <v>41000</v>
      </c>
      <c r="L36" t="s">
        <v>139</v>
      </c>
      <c r="R36" s="100">
        <v>2023</v>
      </c>
      <c r="S36" s="111">
        <f>AE26</f>
        <v>78963.199999999997</v>
      </c>
      <c r="T36" s="111">
        <f>AE49</f>
        <v>1506346.2</v>
      </c>
      <c r="U36" s="111">
        <f>AE72</f>
        <v>433109.6</v>
      </c>
      <c r="V36" s="113">
        <f t="shared" ref="V36:V50" si="29">SUM(S36:U36)</f>
        <v>2018419</v>
      </c>
      <c r="W36" s="100">
        <v>2023</v>
      </c>
      <c r="X36" s="111">
        <f>BA26</f>
        <v>114624</v>
      </c>
      <c r="Y36" s="111">
        <f>BA49</f>
        <v>2186808.6</v>
      </c>
      <c r="Z36" s="111">
        <f>BA72</f>
        <v>627765.60000000009</v>
      </c>
      <c r="AA36" s="113">
        <f t="shared" ref="AA36:AA53" si="30">SUM(X36:Z36)</f>
        <v>2929198.2</v>
      </c>
      <c r="AC36" s="45">
        <f t="shared" si="25"/>
        <v>2028</v>
      </c>
      <c r="AD36" s="23"/>
      <c r="AE36" s="23"/>
      <c r="AF36" s="23"/>
      <c r="AG36" s="23"/>
      <c r="AH36" s="23"/>
      <c r="AI36" s="23"/>
      <c r="AJ36" s="23">
        <f>S10/5</f>
        <v>853255.8</v>
      </c>
      <c r="AK36" s="23">
        <f>AJ36</f>
        <v>853255.8</v>
      </c>
      <c r="AL36" s="23">
        <f t="shared" si="26"/>
        <v>853255.8</v>
      </c>
      <c r="AM36" s="23">
        <f t="shared" si="26"/>
        <v>853255.8</v>
      </c>
      <c r="AN36" s="23">
        <f t="shared" si="26"/>
        <v>853255.8</v>
      </c>
      <c r="AO36" s="23"/>
      <c r="AP36" s="23"/>
      <c r="AQ36" s="23"/>
      <c r="AR36" s="23"/>
      <c r="AS36" s="23"/>
      <c r="AT36" s="23"/>
      <c r="AU36" s="23"/>
      <c r="AV36" s="23"/>
      <c r="AW36" s="23"/>
      <c r="AY36" s="45">
        <f t="shared" si="27"/>
        <v>2028</v>
      </c>
      <c r="AZ36" s="23"/>
      <c r="BA36" s="23"/>
      <c r="BB36" s="23"/>
      <c r="BC36" s="23"/>
      <c r="BD36" s="23"/>
      <c r="BE36" s="23"/>
      <c r="BF36" s="23">
        <f>Y10/5</f>
        <v>1238697.3999999999</v>
      </c>
      <c r="BG36" s="23">
        <f>BF36</f>
        <v>1238697.3999999999</v>
      </c>
      <c r="BH36" s="23">
        <f t="shared" si="28"/>
        <v>1238697.3999999999</v>
      </c>
      <c r="BI36" s="23">
        <f t="shared" si="28"/>
        <v>1238697.3999999999</v>
      </c>
      <c r="BJ36" s="23">
        <f t="shared" si="28"/>
        <v>1238697.3999999999</v>
      </c>
      <c r="BK36" s="23"/>
      <c r="BL36" s="23"/>
      <c r="BM36" s="23"/>
      <c r="BN36" s="23"/>
      <c r="BO36" s="23"/>
      <c r="BP36" s="23"/>
      <c r="BQ36" s="23"/>
      <c r="BR36" s="23"/>
    </row>
    <row r="37" spans="2:70" ht="15" thickTop="1" x14ac:dyDescent="0.3">
      <c r="B37" s="19" t="s">
        <v>23</v>
      </c>
      <c r="C37" s="20">
        <v>0.30005623926027986</v>
      </c>
      <c r="D37" s="22">
        <v>489000</v>
      </c>
      <c r="L37" s="70"/>
      <c r="M37" s="247" t="s">
        <v>135</v>
      </c>
      <c r="N37" s="97"/>
      <c r="O37" s="97"/>
      <c r="P37" s="97"/>
      <c r="Q37" s="98"/>
      <c r="R37" s="100">
        <v>2024</v>
      </c>
      <c r="S37" s="111">
        <f>AF26</f>
        <v>117508.6</v>
      </c>
      <c r="T37" s="111">
        <f>AF49</f>
        <v>2292184.7999999998</v>
      </c>
      <c r="U37" s="111">
        <f>AF72</f>
        <v>659062.80000000005</v>
      </c>
      <c r="V37" s="113">
        <f t="shared" si="29"/>
        <v>3068756.2</v>
      </c>
      <c r="W37" s="100">
        <v>2024</v>
      </c>
      <c r="X37" s="111">
        <f>BB26</f>
        <v>170577</v>
      </c>
      <c r="Y37" s="111">
        <f>BB49</f>
        <v>3327634.4000000004</v>
      </c>
      <c r="Z37" s="111">
        <f>BB72</f>
        <v>955270.8</v>
      </c>
      <c r="AA37" s="113">
        <f t="shared" si="30"/>
        <v>4453482.2</v>
      </c>
      <c r="AC37" s="45">
        <f t="shared" si="25"/>
        <v>2029</v>
      </c>
      <c r="AD37" s="23"/>
      <c r="AE37" s="23"/>
      <c r="AF37" s="23"/>
      <c r="AG37" s="23"/>
      <c r="AH37" s="23"/>
      <c r="AI37" s="23"/>
      <c r="AJ37" s="23"/>
      <c r="AK37" s="23">
        <f>S11/5</f>
        <v>870165</v>
      </c>
      <c r="AL37" s="23">
        <f>AK37</f>
        <v>870165</v>
      </c>
      <c r="AM37" s="23">
        <f t="shared" si="26"/>
        <v>870165</v>
      </c>
      <c r="AN37" s="23">
        <f t="shared" si="26"/>
        <v>870165</v>
      </c>
      <c r="AO37" s="23">
        <f t="shared" si="26"/>
        <v>870165</v>
      </c>
      <c r="AP37" s="23"/>
      <c r="AQ37" s="23"/>
      <c r="AR37" s="23"/>
      <c r="AS37" s="23"/>
      <c r="AT37" s="23"/>
      <c r="AU37" s="23"/>
      <c r="AV37" s="23"/>
      <c r="AW37" s="23"/>
      <c r="AY37" s="45">
        <f t="shared" si="27"/>
        <v>2029</v>
      </c>
      <c r="AZ37" s="23"/>
      <c r="BA37" s="23"/>
      <c r="BB37" s="23"/>
      <c r="BC37" s="23"/>
      <c r="BD37" s="23"/>
      <c r="BE37" s="23"/>
      <c r="BF37" s="23"/>
      <c r="BG37" s="23">
        <f>Y11/5</f>
        <v>1263245</v>
      </c>
      <c r="BH37" s="23">
        <f>BG37</f>
        <v>1263245</v>
      </c>
      <c r="BI37" s="23">
        <f t="shared" si="28"/>
        <v>1263245</v>
      </c>
      <c r="BJ37" s="23">
        <f t="shared" si="28"/>
        <v>1263245</v>
      </c>
      <c r="BK37" s="23">
        <f t="shared" si="28"/>
        <v>1263245</v>
      </c>
      <c r="BL37" s="23"/>
      <c r="BM37" s="23"/>
      <c r="BN37" s="23"/>
      <c r="BO37" s="23"/>
      <c r="BP37" s="23"/>
      <c r="BQ37" s="23"/>
      <c r="BR37" s="23"/>
    </row>
    <row r="38" spans="2:70" x14ac:dyDescent="0.3">
      <c r="B38" s="19" t="s">
        <v>24</v>
      </c>
      <c r="C38" s="20">
        <v>5.9538070621641681E-2</v>
      </c>
      <c r="D38" s="22">
        <v>489000</v>
      </c>
      <c r="F38" t="s">
        <v>144</v>
      </c>
      <c r="L38" s="245" t="s">
        <v>82</v>
      </c>
      <c r="M38" s="126" t="s">
        <v>136</v>
      </c>
      <c r="N38" s="126" t="s">
        <v>6</v>
      </c>
      <c r="O38" s="126" t="s">
        <v>7</v>
      </c>
      <c r="P38" s="126" t="s">
        <v>8</v>
      </c>
      <c r="Q38" s="246" t="s">
        <v>44</v>
      </c>
      <c r="R38" s="100">
        <v>2025</v>
      </c>
      <c r="S38" s="111">
        <f>AG26</f>
        <v>156934.40000000002</v>
      </c>
      <c r="T38" s="111">
        <f>AG49</f>
        <v>3112830</v>
      </c>
      <c r="U38" s="111">
        <f>AG72</f>
        <v>895019.60000000009</v>
      </c>
      <c r="V38" s="113">
        <f t="shared" si="29"/>
        <v>4164784</v>
      </c>
      <c r="W38" s="100">
        <v>2025</v>
      </c>
      <c r="X38" s="111">
        <f>BC26</f>
        <v>227808</v>
      </c>
      <c r="Y38" s="111">
        <f>BC49</f>
        <v>4518990</v>
      </c>
      <c r="Z38" s="111">
        <f>BC72</f>
        <v>1297275.6000000001</v>
      </c>
      <c r="AA38" s="113">
        <f t="shared" si="30"/>
        <v>6044073.5999999996</v>
      </c>
      <c r="AC38" s="45">
        <f t="shared" si="25"/>
        <v>2030</v>
      </c>
      <c r="AD38" s="23"/>
      <c r="AE38" s="23"/>
      <c r="AF38" s="23"/>
      <c r="AG38" s="23"/>
      <c r="AH38" s="23"/>
      <c r="AI38" s="23"/>
      <c r="AJ38" s="23"/>
      <c r="AK38" s="23"/>
      <c r="AL38" s="23">
        <f>S12/5</f>
        <v>883670.4</v>
      </c>
      <c r="AM38" s="23">
        <f>AL38</f>
        <v>883670.4</v>
      </c>
      <c r="AN38" s="23">
        <f t="shared" si="26"/>
        <v>883670.4</v>
      </c>
      <c r="AO38" s="23">
        <f t="shared" si="26"/>
        <v>883670.4</v>
      </c>
      <c r="AP38" s="23">
        <f t="shared" si="26"/>
        <v>883670.4</v>
      </c>
      <c r="AQ38" s="23"/>
      <c r="AR38" s="23"/>
      <c r="AS38" s="23"/>
      <c r="AT38" s="23"/>
      <c r="AU38" s="23"/>
      <c r="AV38" s="23"/>
      <c r="AW38" s="23"/>
      <c r="AY38" s="45">
        <f t="shared" si="27"/>
        <v>2030</v>
      </c>
      <c r="AZ38" s="23"/>
      <c r="BA38" s="23"/>
      <c r="BB38" s="23"/>
      <c r="BC38" s="23"/>
      <c r="BD38" s="23"/>
      <c r="BE38" s="23"/>
      <c r="BF38" s="23"/>
      <c r="BG38" s="23"/>
      <c r="BH38" s="23">
        <f>Y12/5</f>
        <v>1282851.2</v>
      </c>
      <c r="BI38" s="23">
        <f>BH38</f>
        <v>1282851.2</v>
      </c>
      <c r="BJ38" s="23">
        <f t="shared" si="28"/>
        <v>1282851.2</v>
      </c>
      <c r="BK38" s="23">
        <f t="shared" si="28"/>
        <v>1282851.2</v>
      </c>
      <c r="BL38" s="23">
        <f t="shared" si="28"/>
        <v>1282851.2</v>
      </c>
      <c r="BM38" s="23"/>
      <c r="BN38" s="23"/>
      <c r="BO38" s="23"/>
      <c r="BP38" s="23"/>
      <c r="BQ38" s="23"/>
      <c r="BR38" s="23"/>
    </row>
    <row r="39" spans="2:70" x14ac:dyDescent="0.3">
      <c r="B39" s="19" t="s">
        <v>25</v>
      </c>
      <c r="C39" s="20">
        <v>4.6688179083072224E-3</v>
      </c>
      <c r="D39" s="22">
        <v>47000</v>
      </c>
      <c r="F39" s="239" t="s">
        <v>143</v>
      </c>
      <c r="L39" s="100">
        <v>2022</v>
      </c>
      <c r="M39" s="236">
        <v>2026</v>
      </c>
      <c r="N39" s="111">
        <f>M4*H145</f>
        <v>158059.34052551823</v>
      </c>
      <c r="O39" s="111">
        <f>N4*H146</f>
        <v>3148620.2133453353</v>
      </c>
      <c r="P39" s="111">
        <f>O4*H147</f>
        <v>903362.75187833584</v>
      </c>
      <c r="Q39" s="113">
        <f t="shared" ref="Q39:Q45" si="31">SUM(N39:P39)</f>
        <v>4210042.3057491891</v>
      </c>
      <c r="R39" s="100">
        <v>2026</v>
      </c>
      <c r="S39" s="111">
        <f>AH26</f>
        <v>197829.60000000003</v>
      </c>
      <c r="T39" s="111">
        <f>AH49</f>
        <v>3937537.8</v>
      </c>
      <c r="U39" s="111">
        <f>AH72</f>
        <v>1132151.2000000002</v>
      </c>
      <c r="V39" s="113">
        <f t="shared" si="29"/>
        <v>5267518.5999999996</v>
      </c>
      <c r="W39" s="100">
        <v>2026</v>
      </c>
      <c r="X39" s="111">
        <f>BD26</f>
        <v>287172</v>
      </c>
      <c r="Y39" s="111">
        <f>BD49</f>
        <v>5716243.4000000004</v>
      </c>
      <c r="Z39" s="111">
        <f>BD72</f>
        <v>1640983.2000000002</v>
      </c>
      <c r="AA39" s="113">
        <f t="shared" si="30"/>
        <v>7644398.6000000006</v>
      </c>
      <c r="AC39" s="45">
        <f t="shared" si="25"/>
        <v>2031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f>S13/5</f>
        <v>897175.8</v>
      </c>
      <c r="AN39" s="23">
        <f>AM39</f>
        <v>897175.8</v>
      </c>
      <c r="AO39" s="23">
        <f t="shared" si="26"/>
        <v>897175.8</v>
      </c>
      <c r="AP39" s="23">
        <f t="shared" si="26"/>
        <v>897175.8</v>
      </c>
      <c r="AQ39" s="23">
        <f t="shared" si="26"/>
        <v>897175.8</v>
      </c>
      <c r="AR39" s="23"/>
      <c r="AS39" s="23"/>
      <c r="AT39" s="23"/>
      <c r="AU39" s="23"/>
      <c r="AV39" s="23"/>
      <c r="AW39" s="23"/>
      <c r="AY39" s="45">
        <f t="shared" si="27"/>
        <v>2031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>
        <f>Y13/5</f>
        <v>1302457.3999999999</v>
      </c>
      <c r="BJ39" s="23">
        <f>BI39</f>
        <v>1302457.3999999999</v>
      </c>
      <c r="BK39" s="23">
        <f t="shared" si="28"/>
        <v>1302457.3999999999</v>
      </c>
      <c r="BL39" s="23">
        <f t="shared" si="28"/>
        <v>1302457.3999999999</v>
      </c>
      <c r="BM39" s="23">
        <f t="shared" si="28"/>
        <v>1302457.3999999999</v>
      </c>
      <c r="BN39" s="23"/>
      <c r="BO39" s="23"/>
      <c r="BP39" s="23"/>
      <c r="BQ39" s="23"/>
      <c r="BR39" s="23"/>
    </row>
    <row r="40" spans="2:70" x14ac:dyDescent="0.3">
      <c r="L40" s="100">
        <v>2023</v>
      </c>
      <c r="M40" s="236">
        <v>2027</v>
      </c>
      <c r="N40" s="111">
        <f>M5*H145</f>
        <v>174675.16541382062</v>
      </c>
      <c r="O40" s="111">
        <f>N5*H146</f>
        <v>3201853.2807570836</v>
      </c>
      <c r="P40" s="111">
        <f>O5*H147</f>
        <v>918638.44827946159</v>
      </c>
      <c r="Q40" s="113">
        <f t="shared" si="31"/>
        <v>4295166.8944503656</v>
      </c>
      <c r="R40" s="100">
        <v>2027</v>
      </c>
      <c r="S40" s="111">
        <f>AI26</f>
        <v>201996</v>
      </c>
      <c r="T40" s="111">
        <f>AI49</f>
        <v>4038663.6</v>
      </c>
      <c r="U40" s="111">
        <f>AI72</f>
        <v>1161236.3999999999</v>
      </c>
      <c r="V40" s="113">
        <f t="shared" si="29"/>
        <v>5401896</v>
      </c>
      <c r="W40" s="100">
        <v>2027</v>
      </c>
      <c r="X40" s="111">
        <f>BE26</f>
        <v>293220</v>
      </c>
      <c r="Y40" s="111">
        <f>BE49</f>
        <v>5863050.7999999998</v>
      </c>
      <c r="Z40" s="111">
        <f>BE72</f>
        <v>1683140.4</v>
      </c>
      <c r="AA40" s="113">
        <f t="shared" si="30"/>
        <v>7839411.1999999993</v>
      </c>
      <c r="AC40" s="45">
        <f t="shared" si="25"/>
        <v>2032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>
        <f>S14/5</f>
        <v>922320</v>
      </c>
      <c r="AO40" s="23">
        <f>AN40</f>
        <v>922320</v>
      </c>
      <c r="AP40" s="23">
        <f t="shared" si="26"/>
        <v>922320</v>
      </c>
      <c r="AQ40" s="23">
        <f t="shared" si="26"/>
        <v>922320</v>
      </c>
      <c r="AR40" s="23">
        <f t="shared" si="26"/>
        <v>922320</v>
      </c>
      <c r="AS40" s="23"/>
      <c r="AT40" s="23"/>
      <c r="AU40" s="23"/>
      <c r="AV40" s="23"/>
      <c r="AW40" s="23"/>
      <c r="AY40" s="45">
        <f t="shared" si="27"/>
        <v>2032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>
        <f>Y14/5</f>
        <v>1338960</v>
      </c>
      <c r="BK40" s="23">
        <f>BJ40</f>
        <v>1338960</v>
      </c>
      <c r="BL40" s="23">
        <f t="shared" si="28"/>
        <v>1338960</v>
      </c>
      <c r="BM40" s="23">
        <f t="shared" si="28"/>
        <v>1338960</v>
      </c>
      <c r="BN40" s="23">
        <f t="shared" si="28"/>
        <v>1338960</v>
      </c>
      <c r="BO40" s="23"/>
      <c r="BP40" s="23"/>
      <c r="BQ40" s="23"/>
      <c r="BR40" s="23"/>
    </row>
    <row r="41" spans="2:70" x14ac:dyDescent="0.3">
      <c r="B41" s="1" t="s">
        <v>41</v>
      </c>
      <c r="L41" s="100">
        <v>2024</v>
      </c>
      <c r="M41" s="236">
        <v>2028</v>
      </c>
      <c r="N41" s="111">
        <f>M6*H145</f>
        <v>162422.30083423914</v>
      </c>
      <c r="O41" s="111">
        <f>N6*H146</f>
        <v>3312948.3779642112</v>
      </c>
      <c r="P41" s="111">
        <f>O6*H147</f>
        <v>950537.69664651819</v>
      </c>
      <c r="Q41" s="113">
        <f t="shared" si="31"/>
        <v>4425908.3754449682</v>
      </c>
      <c r="R41" s="100">
        <v>2028</v>
      </c>
      <c r="S41" s="111">
        <f>AJ26</f>
        <v>203068.60000000003</v>
      </c>
      <c r="T41" s="111">
        <f>AJ49</f>
        <v>4132432.8</v>
      </c>
      <c r="U41" s="111">
        <f>AJ72</f>
        <v>1188221.2</v>
      </c>
      <c r="V41" s="113">
        <f t="shared" si="29"/>
        <v>5523722.5999999996</v>
      </c>
      <c r="W41" s="100">
        <v>2028</v>
      </c>
      <c r="X41" s="111">
        <f>BF26</f>
        <v>294777</v>
      </c>
      <c r="Y41" s="111">
        <f>BF49</f>
        <v>5999178.4000000004</v>
      </c>
      <c r="Z41" s="111">
        <f>BF72</f>
        <v>1722253.2</v>
      </c>
      <c r="AA41" s="113">
        <f t="shared" si="30"/>
        <v>8016208.6000000006</v>
      </c>
      <c r="AC41" s="45">
        <f t="shared" si="25"/>
        <v>2033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>
        <f>S15/5</f>
        <v>939229.2</v>
      </c>
      <c r="AP41" s="23">
        <f>AO41</f>
        <v>939229.2</v>
      </c>
      <c r="AQ41" s="23">
        <f t="shared" si="26"/>
        <v>939229.2</v>
      </c>
      <c r="AR41" s="23">
        <f t="shared" si="26"/>
        <v>939229.2</v>
      </c>
      <c r="AS41" s="23">
        <f t="shared" si="26"/>
        <v>939229.2</v>
      </c>
      <c r="AT41" s="23"/>
      <c r="AU41" s="23"/>
      <c r="AV41" s="23"/>
      <c r="AW41" s="23"/>
      <c r="AY41" s="45">
        <f t="shared" si="27"/>
        <v>2033</v>
      </c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>
        <f>Y15/5</f>
        <v>1363507.6</v>
      </c>
      <c r="BL41" s="23">
        <f>BK41</f>
        <v>1363507.6</v>
      </c>
      <c r="BM41" s="23">
        <f t="shared" si="28"/>
        <v>1363507.6</v>
      </c>
      <c r="BN41" s="23">
        <f t="shared" si="28"/>
        <v>1363507.6</v>
      </c>
      <c r="BO41" s="23">
        <f t="shared" si="28"/>
        <v>1363507.6</v>
      </c>
      <c r="BP41" s="23"/>
      <c r="BQ41" s="23"/>
      <c r="BR41" s="23"/>
    </row>
    <row r="42" spans="2:70" x14ac:dyDescent="0.3">
      <c r="L42" s="100">
        <v>2025</v>
      </c>
      <c r="M42" s="236">
        <v>2029</v>
      </c>
      <c r="N42" s="111">
        <f>M7*H145</f>
        <v>166132.12337219345</v>
      </c>
      <c r="O42" s="111">
        <f>N7*H146</f>
        <v>3459686.4855252919</v>
      </c>
      <c r="P42" s="111">
        <f>O7*H147</f>
        <v>992620.74261432525</v>
      </c>
      <c r="Q42" s="113">
        <f t="shared" si="31"/>
        <v>4618439.3515118109</v>
      </c>
      <c r="R42" s="100">
        <v>2029</v>
      </c>
      <c r="S42" s="111">
        <f>AK26</f>
        <v>207929.40000000002</v>
      </c>
      <c r="T42" s="111">
        <f>AK49</f>
        <v>4216759.2</v>
      </c>
      <c r="U42" s="111">
        <f>AK72</f>
        <v>1212464.8</v>
      </c>
      <c r="V42" s="113">
        <f t="shared" si="29"/>
        <v>5637153.4000000004</v>
      </c>
      <c r="W42" s="100">
        <v>2029</v>
      </c>
      <c r="X42" s="111">
        <f>BG26</f>
        <v>301833</v>
      </c>
      <c r="Y42" s="111">
        <f>BG49</f>
        <v>6121597.5999999996</v>
      </c>
      <c r="Z42" s="111">
        <f>BG72</f>
        <v>1757392.8</v>
      </c>
      <c r="AA42" s="113">
        <f t="shared" si="30"/>
        <v>8180823.3999999994</v>
      </c>
      <c r="AC42" s="45">
        <f t="shared" si="25"/>
        <v>2034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>
        <f>S16/5</f>
        <v>969094.8</v>
      </c>
      <c r="AQ42" s="23">
        <f>AP42</f>
        <v>969094.8</v>
      </c>
      <c r="AR42" s="23">
        <f t="shared" si="26"/>
        <v>969094.8</v>
      </c>
      <c r="AS42" s="23">
        <f t="shared" si="26"/>
        <v>969094.8</v>
      </c>
      <c r="AT42" s="23">
        <f t="shared" si="26"/>
        <v>969094.8</v>
      </c>
      <c r="AU42" s="23"/>
      <c r="AV42" s="23"/>
      <c r="AW42" s="23"/>
      <c r="AY42" s="45">
        <f t="shared" si="27"/>
        <v>2034</v>
      </c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>
        <f>Y16/5</f>
        <v>1406864.4</v>
      </c>
      <c r="BM42" s="23">
        <f>BL42</f>
        <v>1406864.4</v>
      </c>
      <c r="BN42" s="23">
        <f t="shared" si="28"/>
        <v>1406864.4</v>
      </c>
      <c r="BO42" s="23">
        <f t="shared" si="28"/>
        <v>1406864.4</v>
      </c>
      <c r="BP42" s="23">
        <f t="shared" si="28"/>
        <v>1406864.4</v>
      </c>
      <c r="BQ42" s="23"/>
      <c r="BR42" s="23"/>
    </row>
    <row r="43" spans="2:70" x14ac:dyDescent="0.3">
      <c r="B43" s="251" t="s">
        <v>45</v>
      </c>
      <c r="C43" s="24" t="s">
        <v>26</v>
      </c>
      <c r="D43" s="24" t="s">
        <v>11</v>
      </c>
      <c r="E43" s="24" t="s">
        <v>43</v>
      </c>
      <c r="F43" s="24" t="s">
        <v>48</v>
      </c>
      <c r="G43" s="168" t="s">
        <v>160</v>
      </c>
      <c r="H43" s="13" t="s">
        <v>50</v>
      </c>
      <c r="L43" s="100">
        <v>2026</v>
      </c>
      <c r="M43" s="236">
        <v>2030</v>
      </c>
      <c r="N43" s="111">
        <f>M8*H145</f>
        <v>172323.86943906086</v>
      </c>
      <c r="O43" s="111">
        <f>N8*H146</f>
        <v>3476813.6463447241</v>
      </c>
      <c r="P43" s="111">
        <f>O8*H147</f>
        <v>997562.8796852777</v>
      </c>
      <c r="Q43" s="113">
        <f t="shared" si="31"/>
        <v>4646700.395469063</v>
      </c>
      <c r="R43" s="100">
        <v>2030</v>
      </c>
      <c r="S43" s="111">
        <f>AL26</f>
        <v>212908</v>
      </c>
      <c r="T43" s="111">
        <f>AL49</f>
        <v>4279784.4000000004</v>
      </c>
      <c r="U43" s="111">
        <f>AL72</f>
        <v>1230585.2</v>
      </c>
      <c r="V43" s="113">
        <f t="shared" si="29"/>
        <v>5723277.6000000006</v>
      </c>
      <c r="W43" s="100">
        <v>2030</v>
      </c>
      <c r="X43" s="111">
        <f>BH26</f>
        <v>309060</v>
      </c>
      <c r="Y43" s="111">
        <f>BH49</f>
        <v>6213093.2000000002</v>
      </c>
      <c r="Z43" s="111">
        <f>BH72</f>
        <v>1783657.2</v>
      </c>
      <c r="AA43" s="113">
        <f t="shared" si="30"/>
        <v>8305810.4000000004</v>
      </c>
      <c r="AC43" s="45">
        <f t="shared" si="25"/>
        <v>2035</v>
      </c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>
        <f>S17/5</f>
        <v>986662.8</v>
      </c>
      <c r="AR43" s="23">
        <f>AQ43</f>
        <v>986662.8</v>
      </c>
      <c r="AS43" s="23">
        <f t="shared" si="26"/>
        <v>986662.8</v>
      </c>
      <c r="AT43" s="23">
        <f t="shared" si="26"/>
        <v>986662.8</v>
      </c>
      <c r="AU43" s="23">
        <f t="shared" si="26"/>
        <v>986662.8</v>
      </c>
      <c r="AV43" s="23"/>
      <c r="AW43" s="23"/>
      <c r="AY43" s="45">
        <v>2035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>
        <f>Y17/5</f>
        <v>1432368.4</v>
      </c>
      <c r="BN43" s="23">
        <f>BM43</f>
        <v>1432368.4</v>
      </c>
      <c r="BO43" s="23">
        <f t="shared" si="28"/>
        <v>1432368.4</v>
      </c>
      <c r="BP43" s="23">
        <f t="shared" si="28"/>
        <v>1432368.4</v>
      </c>
      <c r="BQ43" s="23">
        <f t="shared" si="28"/>
        <v>1432368.4</v>
      </c>
      <c r="BR43" s="23"/>
    </row>
    <row r="44" spans="2:70" x14ac:dyDescent="0.3">
      <c r="B44" s="25" t="s">
        <v>19</v>
      </c>
      <c r="C44" s="16">
        <f>C33</f>
        <v>7.252466313402571E-2</v>
      </c>
      <c r="D44" s="26">
        <v>50000</v>
      </c>
      <c r="E44" s="27">
        <v>100000</v>
      </c>
      <c r="F44" s="28">
        <v>50000</v>
      </c>
      <c r="G44" s="28">
        <v>50000</v>
      </c>
      <c r="H44" s="46">
        <v>0</v>
      </c>
      <c r="L44" s="100">
        <v>2027</v>
      </c>
      <c r="M44" s="236">
        <v>2031</v>
      </c>
      <c r="N44" s="111">
        <f>M9*H145</f>
        <v>175615.68380372453</v>
      </c>
      <c r="O44" s="111">
        <f>N9*H146</f>
        <v>3574947.6488776864</v>
      </c>
      <c r="P44" s="111">
        <f>O9*H147</f>
        <v>1025718.0848167643</v>
      </c>
      <c r="Q44" s="113">
        <f t="shared" si="31"/>
        <v>4776281.4174981751</v>
      </c>
      <c r="R44" s="100">
        <v>2031</v>
      </c>
      <c r="S44" s="111">
        <f>AM26</f>
        <v>217248</v>
      </c>
      <c r="T44" s="111">
        <f>AM49</f>
        <v>4352252.4000000004</v>
      </c>
      <c r="U44" s="111">
        <f>AM72</f>
        <v>1251411.2</v>
      </c>
      <c r="V44" s="113">
        <f t="shared" si="29"/>
        <v>5820911.6000000006</v>
      </c>
      <c r="W44" s="100">
        <v>2031</v>
      </c>
      <c r="X44" s="111">
        <f>BI26</f>
        <v>315360</v>
      </c>
      <c r="Y44" s="111">
        <f>BI49</f>
        <v>6318297.1999999993</v>
      </c>
      <c r="Z44" s="111">
        <f>BI72</f>
        <v>1813843.2000000002</v>
      </c>
      <c r="AA44" s="113">
        <f t="shared" si="30"/>
        <v>8447500.3999999985</v>
      </c>
      <c r="AC44" s="45">
        <v>236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f>S18/5</f>
        <v>991164.6</v>
      </c>
      <c r="AS44" s="23">
        <f>AR44</f>
        <v>991164.6</v>
      </c>
      <c r="AT44" s="23">
        <f t="shared" si="26"/>
        <v>991164.6</v>
      </c>
      <c r="AU44" s="23">
        <f t="shared" si="26"/>
        <v>991164.6</v>
      </c>
      <c r="AV44" s="23">
        <f t="shared" ref="AV44:AV45" si="32">AU44</f>
        <v>991164.6</v>
      </c>
      <c r="AW44" s="23"/>
      <c r="AY44" s="45">
        <v>2036</v>
      </c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>
        <f>Y18/5</f>
        <v>1438903.8</v>
      </c>
      <c r="BO44" s="23">
        <f>BN44</f>
        <v>1438903.8</v>
      </c>
      <c r="BP44" s="23">
        <f t="shared" si="28"/>
        <v>1438903.8</v>
      </c>
      <c r="BQ44" s="23">
        <f t="shared" si="28"/>
        <v>1438903.8</v>
      </c>
      <c r="BR44" s="23">
        <f t="shared" ref="BR44:BR45" si="33">BQ44</f>
        <v>1438903.8</v>
      </c>
    </row>
    <row r="45" spans="2:70" x14ac:dyDescent="0.3">
      <c r="B45" s="25" t="s">
        <v>22</v>
      </c>
      <c r="C45" s="16">
        <f>C36</f>
        <v>4.9638641767903328E-2</v>
      </c>
      <c r="D45" s="26">
        <v>100000</v>
      </c>
      <c r="E45" s="27">
        <v>100000</v>
      </c>
      <c r="F45" s="28">
        <v>100000</v>
      </c>
      <c r="G45" s="28">
        <v>100000</v>
      </c>
      <c r="H45" s="46">
        <v>0</v>
      </c>
      <c r="L45" s="100">
        <v>2028</v>
      </c>
      <c r="M45" s="236">
        <v>2032</v>
      </c>
      <c r="N45" s="111">
        <f>M10*H145</f>
        <v>179194.87878752552</v>
      </c>
      <c r="O45" s="111">
        <f>N10*H146</f>
        <v>3597166.6683191122</v>
      </c>
      <c r="P45" s="111">
        <f>O10*H147</f>
        <v>1032157.8391819447</v>
      </c>
      <c r="Q45" s="113">
        <f t="shared" si="31"/>
        <v>4808519.3862885823</v>
      </c>
      <c r="R45" s="100">
        <v>2032</v>
      </c>
      <c r="S45" s="111">
        <f>AN26</f>
        <v>222040.59999999998</v>
      </c>
      <c r="T45" s="111">
        <f>AN49</f>
        <v>4426587</v>
      </c>
      <c r="U45" s="111">
        <f>AN72</f>
        <v>1272771.2</v>
      </c>
      <c r="V45" s="113">
        <f t="shared" si="29"/>
        <v>5921398.7999999998</v>
      </c>
      <c r="W45" s="100">
        <v>2032</v>
      </c>
      <c r="X45" s="111">
        <f>BJ26</f>
        <v>322317</v>
      </c>
      <c r="Y45" s="111">
        <f>BJ49</f>
        <v>6426211</v>
      </c>
      <c r="Z45" s="111">
        <f>BJ72</f>
        <v>1844803.1999999997</v>
      </c>
      <c r="AA45" s="113">
        <f t="shared" si="30"/>
        <v>8593331.1999999993</v>
      </c>
      <c r="AC45" s="45">
        <v>2037</v>
      </c>
      <c r="AS45">
        <f>S19/5</f>
        <v>997752.6</v>
      </c>
      <c r="AT45">
        <f>AS45</f>
        <v>997752.6</v>
      </c>
      <c r="AU45">
        <f t="shared" si="26"/>
        <v>997752.6</v>
      </c>
      <c r="AV45">
        <f t="shared" si="32"/>
        <v>997752.6</v>
      </c>
      <c r="AY45" s="45">
        <v>2037</v>
      </c>
      <c r="BO45">
        <f>Y19/5</f>
        <v>1448467.8</v>
      </c>
      <c r="BP45">
        <f>BO45</f>
        <v>1448467.8</v>
      </c>
      <c r="BQ45">
        <f t="shared" si="28"/>
        <v>1448467.8</v>
      </c>
      <c r="BR45">
        <f t="shared" si="33"/>
        <v>1448467.8</v>
      </c>
    </row>
    <row r="46" spans="2:70" x14ac:dyDescent="0.3">
      <c r="B46" s="29" t="s">
        <v>25</v>
      </c>
      <c r="C46" s="17">
        <f>C39</f>
        <v>4.6688179083072224E-3</v>
      </c>
      <c r="D46" s="26">
        <v>47000</v>
      </c>
      <c r="E46" s="27">
        <v>100000</v>
      </c>
      <c r="F46" s="28">
        <v>47000</v>
      </c>
      <c r="G46" s="28">
        <v>47000</v>
      </c>
      <c r="H46" s="46">
        <v>0</v>
      </c>
      <c r="L46" s="100">
        <v>2029</v>
      </c>
      <c r="M46" s="236">
        <v>2033</v>
      </c>
      <c r="N46" s="111">
        <f>M11*H145</f>
        <v>182904.70132547984</v>
      </c>
      <c r="O46" s="111">
        <f>N11*H146</f>
        <v>3668452.6890270188</v>
      </c>
      <c r="P46" s="111">
        <f>O11*H147</f>
        <v>1052525.4343834457</v>
      </c>
      <c r="Q46" s="113">
        <f t="shared" ref="Q46:Q53" si="34">SUM(N46:P46)</f>
        <v>4903882.8247359442</v>
      </c>
      <c r="R46" s="100">
        <v>2033</v>
      </c>
      <c r="S46" s="111">
        <f>AO26</f>
        <v>226951</v>
      </c>
      <c r="T46" s="111">
        <f>AO49</f>
        <v>4512560.4000000004</v>
      </c>
      <c r="U46" s="111">
        <f>AO72</f>
        <v>1297442</v>
      </c>
      <c r="V46" s="113">
        <f t="shared" si="29"/>
        <v>6036953.4000000004</v>
      </c>
      <c r="W46" s="100">
        <v>2033</v>
      </c>
      <c r="X46" s="111">
        <f>BK26</f>
        <v>329445</v>
      </c>
      <c r="Y46" s="111">
        <f>BK49</f>
        <v>6551021.1999999993</v>
      </c>
      <c r="Z46" s="111">
        <f>BK72</f>
        <v>1880562</v>
      </c>
      <c r="AA46" s="113">
        <f t="shared" si="30"/>
        <v>8761028.1999999993</v>
      </c>
      <c r="AC46" s="45">
        <v>2038</v>
      </c>
      <c r="AT46">
        <f>S20/5</f>
        <v>1002583.8</v>
      </c>
      <c r="AU46">
        <f>AT46</f>
        <v>1002583.8</v>
      </c>
      <c r="AV46">
        <f>AU46</f>
        <v>1002583.8</v>
      </c>
      <c r="AY46" s="45">
        <v>2038</v>
      </c>
      <c r="BP46">
        <f>Y20/5</f>
        <v>1455481.4</v>
      </c>
      <c r="BQ46">
        <f>BP46</f>
        <v>1455481.4</v>
      </c>
      <c r="BR46">
        <f>BQ46</f>
        <v>1455481.4</v>
      </c>
    </row>
    <row r="47" spans="2:70" x14ac:dyDescent="0.3">
      <c r="B47" s="40" t="s">
        <v>56</v>
      </c>
      <c r="C47" s="43">
        <f>0.331879826*C35</f>
        <v>2.316787720235821E-2</v>
      </c>
      <c r="D47" s="41">
        <v>212000</v>
      </c>
      <c r="E47" s="42">
        <v>100000</v>
      </c>
      <c r="F47" s="28">
        <v>100000</v>
      </c>
      <c r="G47" s="28">
        <v>212000</v>
      </c>
      <c r="H47" s="46">
        <v>112000</v>
      </c>
      <c r="L47" s="100">
        <v>2030</v>
      </c>
      <c r="M47" s="236">
        <v>2034</v>
      </c>
      <c r="N47" s="111">
        <f>M12*H145</f>
        <v>187110.90856921679</v>
      </c>
      <c r="O47" s="111">
        <f>N12*H146</f>
        <v>3725388.9263456715</v>
      </c>
      <c r="P47" s="111">
        <f>O12*H147</f>
        <v>1068849.4628905309</v>
      </c>
      <c r="Q47" s="113">
        <f t="shared" si="34"/>
        <v>4981349.2978054192</v>
      </c>
      <c r="R47" s="100">
        <v>2034</v>
      </c>
      <c r="S47" s="111">
        <f>AP26</f>
        <v>232493.8</v>
      </c>
      <c r="T47" s="111">
        <f>AP49</f>
        <v>4611490.2</v>
      </c>
      <c r="U47" s="111">
        <f>AP72</f>
        <v>1325886.4000000001</v>
      </c>
      <c r="V47" s="113">
        <f t="shared" si="29"/>
        <v>6169870.4000000004</v>
      </c>
      <c r="W47" s="100">
        <v>2034</v>
      </c>
      <c r="X47" s="111">
        <f>BL26</f>
        <v>337491</v>
      </c>
      <c r="Y47" s="111">
        <f>BL49</f>
        <v>6694640.5999999996</v>
      </c>
      <c r="Z47" s="111">
        <f>BL72</f>
        <v>1921790.4000000001</v>
      </c>
      <c r="AA47" s="113">
        <f t="shared" si="30"/>
        <v>8953922</v>
      </c>
      <c r="AC47" s="45">
        <v>2039</v>
      </c>
      <c r="AU47">
        <f>S21/5</f>
        <v>1009830.6</v>
      </c>
      <c r="AV47">
        <f>AU47</f>
        <v>1009830.6</v>
      </c>
      <c r="AY47" s="45">
        <v>2039</v>
      </c>
      <c r="BQ47">
        <f>Y21/5</f>
        <v>1466001.8</v>
      </c>
      <c r="BR47">
        <f>BQ47</f>
        <v>1466001.8</v>
      </c>
    </row>
    <row r="48" spans="2:70" x14ac:dyDescent="0.3">
      <c r="B48" s="30" t="s">
        <v>44</v>
      </c>
      <c r="C48" s="18">
        <f>SUM(C44:C47)</f>
        <v>0.15000000001259448</v>
      </c>
      <c r="D48" s="35"/>
      <c r="E48" s="28"/>
      <c r="F48" s="28"/>
      <c r="G48" s="28"/>
      <c r="H48" s="46"/>
      <c r="L48" s="100">
        <v>2031</v>
      </c>
      <c r="M48" s="236">
        <v>2035</v>
      </c>
      <c r="N48" s="111">
        <f>M13*H145</f>
        <v>190611.72702052578</v>
      </c>
      <c r="O48" s="111">
        <f>N13*H146</f>
        <v>3782325.1636643242</v>
      </c>
      <c r="P48" s="111">
        <f>O13*H147</f>
        <v>1085173.4913976162</v>
      </c>
      <c r="Q48" s="113">
        <f t="shared" si="34"/>
        <v>5058110.382082466</v>
      </c>
      <c r="R48" s="100">
        <v>2035</v>
      </c>
      <c r="S48" s="111">
        <f>AQ26</f>
        <v>237670.8</v>
      </c>
      <c r="T48" s="111">
        <f>AQ49</f>
        <v>4714482.5999999996</v>
      </c>
      <c r="U48" s="111">
        <f>AQ72</f>
        <v>1355505.6</v>
      </c>
      <c r="V48" s="113">
        <f t="shared" si="29"/>
        <v>6307659</v>
      </c>
      <c r="W48" s="100">
        <v>2035</v>
      </c>
      <c r="X48" s="111">
        <f>BM26</f>
        <v>345006</v>
      </c>
      <c r="Y48" s="111">
        <f>BM49</f>
        <v>6844157.8000000007</v>
      </c>
      <c r="Z48" s="111">
        <f>BM72</f>
        <v>1964721.6</v>
      </c>
      <c r="AA48" s="113">
        <f t="shared" si="30"/>
        <v>9153885.4000000004</v>
      </c>
      <c r="AC48" s="45">
        <v>2040</v>
      </c>
      <c r="AV48">
        <f>S22/5</f>
        <v>1014661.8</v>
      </c>
      <c r="AY48" s="45">
        <v>2040</v>
      </c>
      <c r="BR48">
        <f>Y22/5</f>
        <v>1473015.4</v>
      </c>
    </row>
    <row r="49" spans="2:71" x14ac:dyDescent="0.3">
      <c r="B49" s="30"/>
      <c r="C49" s="35"/>
      <c r="D49" s="35"/>
      <c r="E49" s="28"/>
      <c r="F49" s="28"/>
      <c r="G49" s="28"/>
      <c r="H49" s="46"/>
      <c r="J49" s="103"/>
      <c r="L49" s="100">
        <v>2032</v>
      </c>
      <c r="M49" s="236">
        <v>2036</v>
      </c>
      <c r="N49" s="111">
        <f>M14*H145</f>
        <v>195810.70367582794</v>
      </c>
      <c r="O49" s="111">
        <f>N14*H146</f>
        <v>3888328.4022494582</v>
      </c>
      <c r="P49" s="111">
        <f>O14*H147</f>
        <v>1115575.122470445</v>
      </c>
      <c r="Q49" s="113">
        <f t="shared" si="34"/>
        <v>5199714.2283957312</v>
      </c>
      <c r="R49" s="100">
        <v>2036</v>
      </c>
      <c r="S49" s="111">
        <f>AR26</f>
        <v>242153.40000000002</v>
      </c>
      <c r="T49" s="111">
        <f>AR49</f>
        <v>4808471.3999999994</v>
      </c>
      <c r="U49" s="111">
        <f>AR72</f>
        <v>1382526</v>
      </c>
      <c r="V49" s="113">
        <f t="shared" si="29"/>
        <v>6433150.7999999998</v>
      </c>
      <c r="W49" s="100">
        <v>2036</v>
      </c>
      <c r="X49" s="111">
        <f>BN26</f>
        <v>351513</v>
      </c>
      <c r="Y49" s="111">
        <f>BN49</f>
        <v>6980604.2000000002</v>
      </c>
      <c r="Z49" s="111">
        <f>BN72</f>
        <v>2003886</v>
      </c>
      <c r="AA49" s="113">
        <f t="shared" si="30"/>
        <v>9336003.1999999993</v>
      </c>
      <c r="AC49" s="45" t="s">
        <v>44</v>
      </c>
      <c r="AD49" s="23">
        <f>SUM(AD30:AD48)</f>
        <v>746859.6</v>
      </c>
      <c r="AE49" s="23">
        <f t="shared" ref="AE49:AV49" si="35">SUM(AE30:AE48)</f>
        <v>1506346.2</v>
      </c>
      <c r="AF49" s="23">
        <f t="shared" si="35"/>
        <v>2292184.7999999998</v>
      </c>
      <c r="AG49" s="23">
        <f t="shared" si="35"/>
        <v>3112830</v>
      </c>
      <c r="AH49" s="23">
        <f t="shared" si="35"/>
        <v>3937537.8</v>
      </c>
      <c r="AI49" s="23">
        <f t="shared" si="35"/>
        <v>4038663.6</v>
      </c>
      <c r="AJ49" s="23">
        <f t="shared" si="35"/>
        <v>4132432.8</v>
      </c>
      <c r="AK49" s="23">
        <f t="shared" si="35"/>
        <v>4216759.2</v>
      </c>
      <c r="AL49" s="23">
        <f t="shared" si="35"/>
        <v>4279784.4000000004</v>
      </c>
      <c r="AM49" s="23">
        <f t="shared" si="35"/>
        <v>4352252.4000000004</v>
      </c>
      <c r="AN49" s="23">
        <f t="shared" si="35"/>
        <v>4426587</v>
      </c>
      <c r="AO49" s="23">
        <f t="shared" si="35"/>
        <v>4512560.4000000004</v>
      </c>
      <c r="AP49" s="23">
        <f t="shared" si="35"/>
        <v>4611490.2</v>
      </c>
      <c r="AQ49" s="23">
        <f t="shared" si="35"/>
        <v>4714482.5999999996</v>
      </c>
      <c r="AR49" s="23">
        <f t="shared" si="35"/>
        <v>4808471.3999999994</v>
      </c>
      <c r="AS49" s="23">
        <f t="shared" si="35"/>
        <v>4883904</v>
      </c>
      <c r="AT49" s="23">
        <f t="shared" si="35"/>
        <v>4947258.6000000006</v>
      </c>
      <c r="AU49" s="23">
        <f t="shared" si="35"/>
        <v>4987994.3999999994</v>
      </c>
      <c r="AV49" s="23">
        <f t="shared" si="35"/>
        <v>5015993.4000000004</v>
      </c>
      <c r="AW49" s="23">
        <f>SUM(AD49:AV49)</f>
        <v>75524392.800000012</v>
      </c>
      <c r="AY49" s="45" t="s">
        <v>44</v>
      </c>
      <c r="AZ49" s="23">
        <f>SUM(AZ30:AZ48)</f>
        <v>1084238.8</v>
      </c>
      <c r="BA49" s="23">
        <f t="shared" ref="BA49:BR49" si="36">SUM(BA30:BA48)</f>
        <v>2186808.6</v>
      </c>
      <c r="BB49" s="23">
        <f t="shared" si="36"/>
        <v>3327634.4000000004</v>
      </c>
      <c r="BC49" s="23">
        <f t="shared" si="36"/>
        <v>4518990</v>
      </c>
      <c r="BD49" s="23">
        <f t="shared" si="36"/>
        <v>5716243.4000000004</v>
      </c>
      <c r="BE49" s="23">
        <f t="shared" si="36"/>
        <v>5863050.7999999998</v>
      </c>
      <c r="BF49" s="23">
        <f t="shared" si="36"/>
        <v>5999178.4000000004</v>
      </c>
      <c r="BG49" s="23">
        <f t="shared" si="36"/>
        <v>6121597.5999999996</v>
      </c>
      <c r="BH49" s="23">
        <f t="shared" si="36"/>
        <v>6213093.2000000002</v>
      </c>
      <c r="BI49" s="23">
        <f t="shared" si="36"/>
        <v>6318297.1999999993</v>
      </c>
      <c r="BJ49" s="23">
        <f t="shared" si="36"/>
        <v>6426211</v>
      </c>
      <c r="BK49" s="23">
        <f t="shared" si="36"/>
        <v>6551021.1999999993</v>
      </c>
      <c r="BL49" s="23">
        <f t="shared" si="36"/>
        <v>6694640.5999999996</v>
      </c>
      <c r="BM49" s="23">
        <f t="shared" si="36"/>
        <v>6844157.8000000007</v>
      </c>
      <c r="BN49" s="23">
        <f t="shared" si="36"/>
        <v>6980604.2000000002</v>
      </c>
      <c r="BO49" s="23">
        <f t="shared" si="36"/>
        <v>7090112</v>
      </c>
      <c r="BP49" s="23">
        <f t="shared" si="36"/>
        <v>7182085.7999999989</v>
      </c>
      <c r="BQ49" s="23">
        <f t="shared" si="36"/>
        <v>7241223.2000000002</v>
      </c>
      <c r="BR49" s="23">
        <f t="shared" si="36"/>
        <v>7281870.1999999993</v>
      </c>
      <c r="BS49" s="23">
        <f>SUM(AZ49:BR49)</f>
        <v>109641058.40000002</v>
      </c>
    </row>
    <row r="50" spans="2:71" x14ac:dyDescent="0.3">
      <c r="B50" s="251" t="s">
        <v>46</v>
      </c>
      <c r="C50" s="24" t="s">
        <v>10</v>
      </c>
      <c r="D50" s="24" t="s">
        <v>11</v>
      </c>
      <c r="E50" s="24" t="s">
        <v>43</v>
      </c>
      <c r="F50" s="24" t="s">
        <v>48</v>
      </c>
      <c r="G50" s="168" t="s">
        <v>160</v>
      </c>
      <c r="H50" s="169" t="s">
        <v>50</v>
      </c>
      <c r="L50" s="100">
        <v>2033</v>
      </c>
      <c r="M50" s="236">
        <v>2037</v>
      </c>
      <c r="N50" s="111">
        <f>M15*H145</f>
        <v>199886.28336541157</v>
      </c>
      <c r="O50" s="111">
        <f>N15*H146</f>
        <v>3959614.4229573649</v>
      </c>
      <c r="P50" s="111">
        <f>O15*H147</f>
        <v>1135942.7176719459</v>
      </c>
      <c r="Q50" s="113">
        <f t="shared" si="34"/>
        <v>5295443.4239947228</v>
      </c>
      <c r="R50" s="100">
        <v>2037</v>
      </c>
      <c r="S50" s="111">
        <f>AS26</f>
        <v>245668.80000000002</v>
      </c>
      <c r="T50" s="111">
        <f>AS49</f>
        <v>4883904</v>
      </c>
      <c r="U50" s="111">
        <f>AS72</f>
        <v>1404206.4000000001</v>
      </c>
      <c r="V50" s="113">
        <f t="shared" si="29"/>
        <v>6533779.2000000002</v>
      </c>
      <c r="W50" s="100">
        <v>2037</v>
      </c>
      <c r="X50" s="111">
        <f>BO26</f>
        <v>356616</v>
      </c>
      <c r="Y50" s="111">
        <f>BO49</f>
        <v>7090112</v>
      </c>
      <c r="Z50" s="111">
        <f>BO72</f>
        <v>2035310.4000000001</v>
      </c>
      <c r="AA50" s="113">
        <f t="shared" si="30"/>
        <v>9482038.4000000004</v>
      </c>
    </row>
    <row r="51" spans="2:71" x14ac:dyDescent="0.3">
      <c r="B51" s="31" t="s">
        <v>12</v>
      </c>
      <c r="C51" s="14">
        <f>C26</f>
        <v>9.7411435156372732E-3</v>
      </c>
      <c r="D51" s="32">
        <v>353000</v>
      </c>
      <c r="E51" s="33">
        <v>250000</v>
      </c>
      <c r="F51" s="28">
        <v>250000</v>
      </c>
      <c r="G51" s="28">
        <v>250000</v>
      </c>
      <c r="H51" s="46">
        <v>0</v>
      </c>
      <c r="L51" s="100">
        <v>2034</v>
      </c>
      <c r="M51" s="236">
        <v>2038</v>
      </c>
      <c r="N51" s="111">
        <f>M16*H145</f>
        <v>206260.90800809363</v>
      </c>
      <c r="O51" s="111">
        <f>N16*H146</f>
        <v>4085522.1997921094</v>
      </c>
      <c r="P51" s="111">
        <f>O16*H147</f>
        <v>1172185.0561922637</v>
      </c>
      <c r="Q51" s="113">
        <f t="shared" si="34"/>
        <v>5463968.1639924673</v>
      </c>
      <c r="R51" s="100">
        <v>2038</v>
      </c>
      <c r="S51" s="111">
        <f>AT26</f>
        <v>248589</v>
      </c>
      <c r="T51" s="111">
        <f>AT49</f>
        <v>4947258.6000000006</v>
      </c>
      <c r="U51" s="111">
        <f>AT72</f>
        <v>1422433.6</v>
      </c>
      <c r="V51" s="113">
        <f>SUM(S51:U51)</f>
        <v>6618281.2000000011</v>
      </c>
      <c r="W51" s="100">
        <v>2038</v>
      </c>
      <c r="X51" s="111">
        <f>BP26</f>
        <v>360855</v>
      </c>
      <c r="Y51" s="111">
        <f>BP49</f>
        <v>7182085.7999999989</v>
      </c>
      <c r="Z51" s="111">
        <f>BP72</f>
        <v>2061729.6</v>
      </c>
      <c r="AA51" s="113">
        <f t="shared" si="30"/>
        <v>9604670.3999999985</v>
      </c>
      <c r="AC51" s="242" t="s">
        <v>8</v>
      </c>
      <c r="AY51" s="242" t="s">
        <v>8</v>
      </c>
    </row>
    <row r="52" spans="2:71" x14ac:dyDescent="0.3">
      <c r="B52" s="31" t="s">
        <v>13</v>
      </c>
      <c r="C52" s="14">
        <f>C27</f>
        <v>1.8466622778459283E-4</v>
      </c>
      <c r="D52" s="32">
        <v>299000</v>
      </c>
      <c r="E52" s="33">
        <v>250000</v>
      </c>
      <c r="F52" s="28">
        <v>250000</v>
      </c>
      <c r="G52" s="28">
        <v>250000</v>
      </c>
      <c r="H52" s="46">
        <v>0</v>
      </c>
      <c r="L52" s="100">
        <v>2035</v>
      </c>
      <c r="M52" s="236">
        <v>2039</v>
      </c>
      <c r="N52" s="111">
        <f>M17*H145</f>
        <v>208925.71011282137</v>
      </c>
      <c r="O52" s="111">
        <f>N17*H146</f>
        <v>4159585.5979301943</v>
      </c>
      <c r="P52" s="111">
        <f>O17*H147</f>
        <v>1193451.2217703015</v>
      </c>
      <c r="Q52" s="113">
        <f t="shared" si="34"/>
        <v>5561962.5298133176</v>
      </c>
      <c r="R52" s="100">
        <v>2039</v>
      </c>
      <c r="S52" s="111">
        <f>AU26</f>
        <v>250380.79999999999</v>
      </c>
      <c r="T52" s="111">
        <f>AU49</f>
        <v>4987994.3999999994</v>
      </c>
      <c r="U52" s="111">
        <f>AU72</f>
        <v>1434146</v>
      </c>
      <c r="V52" s="113">
        <f>SUM(S52:U52)</f>
        <v>6672521.1999999993</v>
      </c>
      <c r="W52" s="100">
        <v>2039</v>
      </c>
      <c r="X52" s="111">
        <f>BQ26</f>
        <v>363456</v>
      </c>
      <c r="Y52" s="111">
        <f>BQ49</f>
        <v>7241223.2000000002</v>
      </c>
      <c r="Z52" s="111">
        <f>BQ72</f>
        <v>2078706</v>
      </c>
      <c r="AA52" s="113">
        <f t="shared" si="30"/>
        <v>9683385.1999999993</v>
      </c>
      <c r="AC52" s="45" t="s">
        <v>82</v>
      </c>
      <c r="AD52">
        <v>2022</v>
      </c>
      <c r="AE52">
        <f>AD52+1</f>
        <v>2023</v>
      </c>
      <c r="AF52">
        <f t="shared" ref="AF52:AL52" si="37">AE52+1</f>
        <v>2024</v>
      </c>
      <c r="AG52">
        <f t="shared" si="37"/>
        <v>2025</v>
      </c>
      <c r="AH52">
        <f t="shared" si="37"/>
        <v>2026</v>
      </c>
      <c r="AI52">
        <f t="shared" si="37"/>
        <v>2027</v>
      </c>
      <c r="AJ52">
        <f t="shared" si="37"/>
        <v>2028</v>
      </c>
      <c r="AK52">
        <f t="shared" si="37"/>
        <v>2029</v>
      </c>
      <c r="AL52">
        <f t="shared" si="37"/>
        <v>2030</v>
      </c>
      <c r="AM52">
        <f>AL52+1</f>
        <v>2031</v>
      </c>
      <c r="AN52">
        <f t="shared" ref="AN52:AP52" si="38">AM52+1</f>
        <v>2032</v>
      </c>
      <c r="AO52">
        <f t="shared" si="38"/>
        <v>2033</v>
      </c>
      <c r="AP52">
        <f t="shared" si="38"/>
        <v>2034</v>
      </c>
      <c r="AQ52">
        <f>AP52+1</f>
        <v>2035</v>
      </c>
      <c r="AR52">
        <f t="shared" ref="AR52:AT52" si="39">AQ52+1</f>
        <v>2036</v>
      </c>
      <c r="AS52">
        <f t="shared" si="39"/>
        <v>2037</v>
      </c>
      <c r="AT52">
        <f t="shared" si="39"/>
        <v>2038</v>
      </c>
      <c r="AU52">
        <f>AT52+1</f>
        <v>2039</v>
      </c>
      <c r="AV52">
        <f t="shared" ref="AV52" si="40">AU52+1</f>
        <v>2040</v>
      </c>
      <c r="AY52" t="s">
        <v>82</v>
      </c>
      <c r="AZ52">
        <v>2022</v>
      </c>
      <c r="BA52">
        <f>AZ52+1</f>
        <v>2023</v>
      </c>
      <c r="BB52">
        <f t="shared" ref="BB52:BH52" si="41">BA52+1</f>
        <v>2024</v>
      </c>
      <c r="BC52">
        <f t="shared" si="41"/>
        <v>2025</v>
      </c>
      <c r="BD52">
        <f t="shared" si="41"/>
        <v>2026</v>
      </c>
      <c r="BE52">
        <f t="shared" si="41"/>
        <v>2027</v>
      </c>
      <c r="BF52">
        <f t="shared" si="41"/>
        <v>2028</v>
      </c>
      <c r="BG52">
        <f t="shared" si="41"/>
        <v>2029</v>
      </c>
      <c r="BH52">
        <f t="shared" si="41"/>
        <v>2030</v>
      </c>
      <c r="BI52">
        <f>BH52+1</f>
        <v>2031</v>
      </c>
      <c r="BJ52">
        <f t="shared" ref="BJ52:BL52" si="42">BI52+1</f>
        <v>2032</v>
      </c>
      <c r="BK52">
        <f t="shared" si="42"/>
        <v>2033</v>
      </c>
      <c r="BL52">
        <f t="shared" si="42"/>
        <v>2034</v>
      </c>
      <c r="BM52">
        <f>BL52+1</f>
        <v>2035</v>
      </c>
      <c r="BN52">
        <f t="shared" ref="BN52:BP52" si="43">BM52+1</f>
        <v>2036</v>
      </c>
      <c r="BO52">
        <f t="shared" si="43"/>
        <v>2037</v>
      </c>
      <c r="BP52">
        <f t="shared" si="43"/>
        <v>2038</v>
      </c>
      <c r="BQ52">
        <f>BP52+1</f>
        <v>2039</v>
      </c>
      <c r="BR52">
        <f t="shared" ref="BR52" si="44">BQ52+1</f>
        <v>2040</v>
      </c>
    </row>
    <row r="53" spans="2:71" ht="15" thickBot="1" x14ac:dyDescent="0.35">
      <c r="B53" s="31" t="s">
        <v>20</v>
      </c>
      <c r="C53" s="14">
        <f>C34</f>
        <v>0.10783548397540821</v>
      </c>
      <c r="D53" s="32">
        <v>212000</v>
      </c>
      <c r="E53" s="33">
        <v>250000</v>
      </c>
      <c r="F53" s="28">
        <v>212000</v>
      </c>
      <c r="G53" s="28">
        <v>212000</v>
      </c>
      <c r="H53" s="46">
        <v>0</v>
      </c>
      <c r="L53" s="80">
        <v>2036</v>
      </c>
      <c r="M53" s="105">
        <v>2040</v>
      </c>
      <c r="N53" s="112">
        <f>M18*H145</f>
        <v>209500.47135109597</v>
      </c>
      <c r="O53" s="112">
        <f>N18*H146</f>
        <v>4178564.3437030786</v>
      </c>
      <c r="P53" s="112">
        <f>O18*H147</f>
        <v>1198842.6440295223</v>
      </c>
      <c r="Q53" s="114">
        <f t="shared" si="34"/>
        <v>5586907.4590836968</v>
      </c>
      <c r="R53" s="80">
        <v>2040</v>
      </c>
      <c r="S53" s="112">
        <f>AV26</f>
        <v>252104.40000000002</v>
      </c>
      <c r="T53" s="112">
        <f>AV49</f>
        <v>5015993.4000000004</v>
      </c>
      <c r="U53" s="112">
        <f>AV72</f>
        <v>1442191.6</v>
      </c>
      <c r="V53" s="114">
        <f>SUM(S53:U53)</f>
        <v>6710289.4000000004</v>
      </c>
      <c r="W53" s="80">
        <v>2040</v>
      </c>
      <c r="X53" s="112">
        <f>BR26</f>
        <v>365958</v>
      </c>
      <c r="Y53" s="112">
        <f>BR49</f>
        <v>7281870.1999999993</v>
      </c>
      <c r="Z53" s="112">
        <f>BR72</f>
        <v>2090367.6</v>
      </c>
      <c r="AA53" s="114">
        <f t="shared" si="30"/>
        <v>9738195.7999999989</v>
      </c>
      <c r="AC53" s="45">
        <f t="shared" ref="AC53:AC66" si="45">AC30</f>
        <v>2022</v>
      </c>
      <c r="AD53" s="23">
        <f>T4/5</f>
        <v>214739.20000000001</v>
      </c>
      <c r="AE53" s="23">
        <f>AD53</f>
        <v>214739.20000000001</v>
      </c>
      <c r="AF53" s="23">
        <f t="shared" ref="AF53:AU68" si="46">AE53</f>
        <v>214739.20000000001</v>
      </c>
      <c r="AG53" s="23">
        <f t="shared" si="46"/>
        <v>214739.20000000001</v>
      </c>
      <c r="AH53" s="23">
        <f t="shared" si="46"/>
        <v>214739.20000000001</v>
      </c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Y53" s="45">
        <f t="shared" ref="AY53:AY65" si="47">AY30</f>
        <v>2022</v>
      </c>
      <c r="AZ53" s="23">
        <f>Z4/5</f>
        <v>311251.20000000001</v>
      </c>
      <c r="BA53" s="23">
        <f>AZ53</f>
        <v>311251.20000000001</v>
      </c>
      <c r="BB53" s="23">
        <f t="shared" ref="BB53:BQ68" si="48">BA53</f>
        <v>311251.20000000001</v>
      </c>
      <c r="BC53" s="23">
        <f t="shared" si="48"/>
        <v>311251.20000000001</v>
      </c>
      <c r="BD53" s="23">
        <f t="shared" si="48"/>
        <v>311251.20000000001</v>
      </c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2:71" ht="15" thickTop="1" x14ac:dyDescent="0.3">
      <c r="B54" s="31" t="s">
        <v>56</v>
      </c>
      <c r="C54" s="14">
        <f>0.668120174*C35</f>
        <v>4.6640153859940255E-2</v>
      </c>
      <c r="D54" s="32">
        <v>212000</v>
      </c>
      <c r="E54" s="33">
        <v>250000</v>
      </c>
      <c r="F54" s="28">
        <v>212000</v>
      </c>
      <c r="G54" s="28">
        <v>212000</v>
      </c>
      <c r="H54" s="46">
        <v>0</v>
      </c>
      <c r="R54" s="244"/>
      <c r="S54" s="120"/>
      <c r="T54" s="120"/>
      <c r="U54" s="120"/>
      <c r="V54" s="115"/>
      <c r="AC54" s="45">
        <f t="shared" si="45"/>
        <v>2023</v>
      </c>
      <c r="AD54" s="23"/>
      <c r="AE54" s="23">
        <f>T5/5</f>
        <v>218370.4</v>
      </c>
      <c r="AF54" s="23">
        <f>AE54</f>
        <v>218370.4</v>
      </c>
      <c r="AG54" s="23">
        <f t="shared" si="46"/>
        <v>218370.4</v>
      </c>
      <c r="AH54" s="23">
        <f t="shared" si="46"/>
        <v>218370.4</v>
      </c>
      <c r="AI54" s="23">
        <f t="shared" si="46"/>
        <v>218370.4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Y54" s="45">
        <f t="shared" si="47"/>
        <v>2023</v>
      </c>
      <c r="AZ54" s="23"/>
      <c r="BA54" s="23">
        <f>Z5/5</f>
        <v>316514.40000000002</v>
      </c>
      <c r="BB54" s="23">
        <f>BA54</f>
        <v>316514.40000000002</v>
      </c>
      <c r="BC54" s="23">
        <f t="shared" si="48"/>
        <v>316514.40000000002</v>
      </c>
      <c r="BD54" s="23">
        <f t="shared" si="48"/>
        <v>316514.40000000002</v>
      </c>
      <c r="BE54" s="23">
        <f t="shared" si="48"/>
        <v>316514.40000000002</v>
      </c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</row>
    <row r="55" spans="2:71" x14ac:dyDescent="0.3">
      <c r="B55" s="31" t="s">
        <v>57</v>
      </c>
      <c r="C55" s="14">
        <f>0.753398529*C37</f>
        <v>0.22606192927596691</v>
      </c>
      <c r="D55" s="32">
        <v>489000</v>
      </c>
      <c r="E55" s="33">
        <v>250000</v>
      </c>
      <c r="F55" s="28">
        <v>250000</v>
      </c>
      <c r="G55" s="28">
        <v>250000</v>
      </c>
      <c r="H55" s="46">
        <v>0</v>
      </c>
      <c r="R55" s="158"/>
      <c r="S55" s="121"/>
      <c r="T55" s="121"/>
      <c r="U55" s="248" t="s">
        <v>138</v>
      </c>
      <c r="V55" s="111">
        <f>SUM(V35:V53)</f>
        <v>101029451.20000002</v>
      </c>
      <c r="Z55" t="s">
        <v>138</v>
      </c>
      <c r="AA55" s="145">
        <f>SUM(AA35:AA53)</f>
        <v>146617306.40000001</v>
      </c>
      <c r="AC55" s="45">
        <f t="shared" si="45"/>
        <v>2024</v>
      </c>
      <c r="AD55" s="23"/>
      <c r="AE55" s="23"/>
      <c r="AF55" s="23">
        <f>T6/5</f>
        <v>225953.2</v>
      </c>
      <c r="AG55" s="23">
        <f>AF55</f>
        <v>225953.2</v>
      </c>
      <c r="AH55" s="23">
        <f t="shared" si="46"/>
        <v>225953.2</v>
      </c>
      <c r="AI55" s="23">
        <f t="shared" si="46"/>
        <v>225953.2</v>
      </c>
      <c r="AJ55" s="23">
        <f t="shared" si="46"/>
        <v>225953.2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Y55" s="45">
        <f t="shared" si="47"/>
        <v>2024</v>
      </c>
      <c r="AZ55" s="23"/>
      <c r="BA55" s="23"/>
      <c r="BB55" s="23">
        <f>Z6/5</f>
        <v>327505.2</v>
      </c>
      <c r="BC55" s="23">
        <f>BB55</f>
        <v>327505.2</v>
      </c>
      <c r="BD55" s="23">
        <f t="shared" si="48"/>
        <v>327505.2</v>
      </c>
      <c r="BE55" s="23">
        <f t="shared" si="48"/>
        <v>327505.2</v>
      </c>
      <c r="BF55" s="23">
        <f t="shared" si="48"/>
        <v>327505.2</v>
      </c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</row>
    <row r="56" spans="2:71" x14ac:dyDescent="0.3">
      <c r="B56" s="31" t="s">
        <v>24</v>
      </c>
      <c r="C56" s="14">
        <f>C38</f>
        <v>5.9538070621641681E-2</v>
      </c>
      <c r="D56" s="32">
        <v>489000</v>
      </c>
      <c r="E56" s="33">
        <v>250000</v>
      </c>
      <c r="F56" s="28">
        <v>250000</v>
      </c>
      <c r="G56" s="28">
        <v>250000</v>
      </c>
      <c r="H56" s="46">
        <v>0</v>
      </c>
      <c r="R56" s="158"/>
      <c r="S56" s="121"/>
      <c r="T56" s="121"/>
      <c r="U56" s="121"/>
      <c r="V56" s="111"/>
      <c r="AC56" s="45">
        <f t="shared" si="45"/>
        <v>2025</v>
      </c>
      <c r="AD56" s="23"/>
      <c r="AE56" s="23"/>
      <c r="AF56" s="23"/>
      <c r="AG56" s="23">
        <f>T7/5</f>
        <v>235956.8</v>
      </c>
      <c r="AH56" s="23">
        <f>AG56</f>
        <v>235956.8</v>
      </c>
      <c r="AI56" s="23">
        <f t="shared" si="46"/>
        <v>235956.8</v>
      </c>
      <c r="AJ56" s="23">
        <f t="shared" si="46"/>
        <v>235956.8</v>
      </c>
      <c r="AK56" s="23">
        <f t="shared" si="46"/>
        <v>235956.8</v>
      </c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Y56" s="45">
        <f t="shared" si="47"/>
        <v>2025</v>
      </c>
      <c r="AZ56" s="23"/>
      <c r="BA56" s="23"/>
      <c r="BB56" s="23"/>
      <c r="BC56" s="23">
        <f>Z7/5</f>
        <v>342004.8</v>
      </c>
      <c r="BD56" s="23">
        <f>BC56</f>
        <v>342004.8</v>
      </c>
      <c r="BE56" s="23">
        <f t="shared" si="48"/>
        <v>342004.8</v>
      </c>
      <c r="BF56" s="23">
        <f t="shared" si="48"/>
        <v>342004.8</v>
      </c>
      <c r="BG56" s="23">
        <f t="shared" si="48"/>
        <v>342004.8</v>
      </c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</row>
    <row r="57" spans="2:71" x14ac:dyDescent="0.3">
      <c r="B57" s="30" t="s">
        <v>44</v>
      </c>
      <c r="C57" s="18">
        <f>SUM(C51:C56)</f>
        <v>0.45000144747637888</v>
      </c>
      <c r="D57" s="35"/>
      <c r="E57" s="28"/>
      <c r="F57" s="28"/>
      <c r="G57" s="28"/>
      <c r="H57" s="46"/>
      <c r="R57" s="158"/>
      <c r="S57" s="121"/>
      <c r="U57" s="248" t="s">
        <v>139</v>
      </c>
      <c r="V57" s="111">
        <f>SUM(Q39:Q53)</f>
        <v>73832396.436315909</v>
      </c>
      <c r="X57" s="121"/>
      <c r="Z57" s="248" t="s">
        <v>139</v>
      </c>
      <c r="AA57" s="116">
        <f>SUM(Q39:Q53)</f>
        <v>73832396.436315909</v>
      </c>
      <c r="AC57" s="45">
        <f t="shared" si="45"/>
        <v>2026</v>
      </c>
      <c r="AD57" s="23"/>
      <c r="AE57" s="23"/>
      <c r="AF57" s="23"/>
      <c r="AG57" s="23"/>
      <c r="AH57" s="23">
        <f>T8/5</f>
        <v>237131.6</v>
      </c>
      <c r="AI57" s="23">
        <f>AH57</f>
        <v>237131.6</v>
      </c>
      <c r="AJ57" s="23">
        <f t="shared" si="46"/>
        <v>237131.6</v>
      </c>
      <c r="AK57" s="23">
        <f t="shared" si="46"/>
        <v>237131.6</v>
      </c>
      <c r="AL57" s="23">
        <f t="shared" si="46"/>
        <v>237131.6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Y57" s="45">
        <f t="shared" si="47"/>
        <v>2026</v>
      </c>
      <c r="AZ57" s="23"/>
      <c r="BA57" s="23"/>
      <c r="BB57" s="23"/>
      <c r="BC57" s="23"/>
      <c r="BD57" s="23">
        <f>Z8/5</f>
        <v>343707.6</v>
      </c>
      <c r="BE57" s="23">
        <f>BD57</f>
        <v>343707.6</v>
      </c>
      <c r="BF57" s="23">
        <f t="shared" si="48"/>
        <v>343707.6</v>
      </c>
      <c r="BG57" s="23">
        <f t="shared" si="48"/>
        <v>343707.6</v>
      </c>
      <c r="BH57" s="23">
        <f t="shared" si="48"/>
        <v>343707.6</v>
      </c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1" x14ac:dyDescent="0.3">
      <c r="B58" s="30"/>
      <c r="C58" s="35"/>
      <c r="D58" s="35"/>
      <c r="E58" s="28"/>
      <c r="F58" s="28"/>
      <c r="G58" s="28"/>
      <c r="H58" s="46"/>
      <c r="AC58" s="45">
        <f t="shared" si="45"/>
        <v>2027</v>
      </c>
      <c r="AD58" s="23"/>
      <c r="AE58" s="23"/>
      <c r="AF58" s="23"/>
      <c r="AG58" s="23"/>
      <c r="AH58" s="23"/>
      <c r="AI58" s="23">
        <f>T9/5</f>
        <v>243824.4</v>
      </c>
      <c r="AJ58" s="23">
        <f>AI58</f>
        <v>243824.4</v>
      </c>
      <c r="AK58" s="23">
        <f t="shared" si="46"/>
        <v>243824.4</v>
      </c>
      <c r="AL58" s="23">
        <f t="shared" si="46"/>
        <v>243824.4</v>
      </c>
      <c r="AM58" s="23">
        <f t="shared" si="46"/>
        <v>243824.4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Y58" s="45">
        <f t="shared" si="47"/>
        <v>2027</v>
      </c>
      <c r="AZ58" s="23"/>
      <c r="BA58" s="23"/>
      <c r="BB58" s="23"/>
      <c r="BC58" s="23"/>
      <c r="BD58" s="23"/>
      <c r="BE58" s="23">
        <f>Z9/5</f>
        <v>353408.4</v>
      </c>
      <c r="BF58" s="23">
        <f>BE58</f>
        <v>353408.4</v>
      </c>
      <c r="BG58" s="23">
        <f t="shared" si="48"/>
        <v>353408.4</v>
      </c>
      <c r="BH58" s="23">
        <f t="shared" si="48"/>
        <v>353408.4</v>
      </c>
      <c r="BI58" s="23">
        <f t="shared" si="48"/>
        <v>353408.4</v>
      </c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1" x14ac:dyDescent="0.3">
      <c r="B59" s="252" t="s">
        <v>47</v>
      </c>
      <c r="C59" s="34" t="s">
        <v>10</v>
      </c>
      <c r="D59" s="34" t="s">
        <v>11</v>
      </c>
      <c r="E59" s="34" t="s">
        <v>43</v>
      </c>
      <c r="F59" s="24" t="s">
        <v>48</v>
      </c>
      <c r="G59" s="168" t="s">
        <v>160</v>
      </c>
      <c r="H59" s="169" t="s">
        <v>50</v>
      </c>
      <c r="R59" s="45"/>
      <c r="U59" s="249" t="s">
        <v>123</v>
      </c>
      <c r="V59" s="145">
        <f>V55-V57</f>
        <v>27197054.763684109</v>
      </c>
      <c r="Z59" s="249" t="s">
        <v>123</v>
      </c>
      <c r="AA59" s="116">
        <f>AA55-AA57</f>
        <v>72784909.963684097</v>
      </c>
      <c r="AC59" s="45">
        <f t="shared" si="45"/>
        <v>2028</v>
      </c>
      <c r="AD59" s="23"/>
      <c r="AE59" s="23"/>
      <c r="AF59" s="23"/>
      <c r="AG59" s="23"/>
      <c r="AH59" s="23"/>
      <c r="AI59" s="23"/>
      <c r="AJ59" s="23">
        <f>T10/5</f>
        <v>245355.2</v>
      </c>
      <c r="AK59" s="23">
        <f>AJ59</f>
        <v>245355.2</v>
      </c>
      <c r="AL59" s="23">
        <f t="shared" si="46"/>
        <v>245355.2</v>
      </c>
      <c r="AM59" s="23">
        <f t="shared" si="46"/>
        <v>245355.2</v>
      </c>
      <c r="AN59" s="23">
        <f t="shared" si="46"/>
        <v>245355.2</v>
      </c>
      <c r="AO59" s="23"/>
      <c r="AP59" s="23"/>
      <c r="AQ59" s="23"/>
      <c r="AR59" s="23"/>
      <c r="AS59" s="23"/>
      <c r="AT59" s="23"/>
      <c r="AU59" s="23"/>
      <c r="AV59" s="23"/>
      <c r="AW59" s="23"/>
      <c r="AY59" s="45">
        <f t="shared" si="47"/>
        <v>2028</v>
      </c>
      <c r="AZ59" s="23"/>
      <c r="BA59" s="23"/>
      <c r="BB59" s="23"/>
      <c r="BC59" s="23"/>
      <c r="BD59" s="23"/>
      <c r="BE59" s="23"/>
      <c r="BF59" s="23">
        <f>Z10/5</f>
        <v>355627.2</v>
      </c>
      <c r="BG59" s="23">
        <f>BF59</f>
        <v>355627.2</v>
      </c>
      <c r="BH59" s="23">
        <f t="shared" si="48"/>
        <v>355627.2</v>
      </c>
      <c r="BI59" s="23">
        <f t="shared" si="48"/>
        <v>355627.2</v>
      </c>
      <c r="BJ59" s="23">
        <f t="shared" si="48"/>
        <v>355627.2</v>
      </c>
      <c r="BK59" s="23"/>
      <c r="BL59" s="23"/>
      <c r="BM59" s="23"/>
      <c r="BN59" s="23"/>
      <c r="BO59" s="23"/>
      <c r="BP59" s="23"/>
      <c r="BQ59" s="23"/>
      <c r="BR59" s="23"/>
    </row>
    <row r="60" spans="2:71" x14ac:dyDescent="0.3">
      <c r="B60" s="36" t="s">
        <v>14</v>
      </c>
      <c r="C60" s="15">
        <f>C28</f>
        <v>0.22538872840514332</v>
      </c>
      <c r="D60" s="37">
        <v>585000</v>
      </c>
      <c r="E60" s="38">
        <v>500000</v>
      </c>
      <c r="F60" s="28">
        <v>500000</v>
      </c>
      <c r="G60" s="28">
        <v>500000</v>
      </c>
      <c r="H60" s="46">
        <f t="shared" ref="H60:H65" si="49">G60-F60</f>
        <v>0</v>
      </c>
      <c r="AC60" s="45">
        <f t="shared" si="45"/>
        <v>2029</v>
      </c>
      <c r="AD60" s="23"/>
      <c r="AE60" s="23"/>
      <c r="AF60" s="23"/>
      <c r="AG60" s="23"/>
      <c r="AH60" s="23"/>
      <c r="AI60" s="23"/>
      <c r="AJ60" s="23"/>
      <c r="AK60" s="23">
        <f>T11/5</f>
        <v>250196.8</v>
      </c>
      <c r="AL60" s="23">
        <f>AK60</f>
        <v>250196.8</v>
      </c>
      <c r="AM60" s="23">
        <f t="shared" si="46"/>
        <v>250196.8</v>
      </c>
      <c r="AN60" s="23">
        <f t="shared" si="46"/>
        <v>250196.8</v>
      </c>
      <c r="AO60" s="23">
        <f t="shared" si="46"/>
        <v>250196.8</v>
      </c>
      <c r="AP60" s="23"/>
      <c r="AQ60" s="23"/>
      <c r="AR60" s="23"/>
      <c r="AS60" s="23"/>
      <c r="AT60" s="23"/>
      <c r="AU60" s="23"/>
      <c r="AV60" s="23"/>
      <c r="AW60" s="23"/>
      <c r="AY60" s="45">
        <f t="shared" si="47"/>
        <v>2029</v>
      </c>
      <c r="AZ60" s="23"/>
      <c r="BA60" s="23"/>
      <c r="BB60" s="23"/>
      <c r="BC60" s="23"/>
      <c r="BD60" s="23"/>
      <c r="BE60" s="23"/>
      <c r="BF60" s="23"/>
      <c r="BG60" s="23">
        <f>Z11/5</f>
        <v>362644.8</v>
      </c>
      <c r="BH60" s="23">
        <f>BG60</f>
        <v>362644.8</v>
      </c>
      <c r="BI60" s="23">
        <f t="shared" si="48"/>
        <v>362644.8</v>
      </c>
      <c r="BJ60" s="23">
        <f t="shared" si="48"/>
        <v>362644.8</v>
      </c>
      <c r="BK60" s="23">
        <f t="shared" si="48"/>
        <v>362644.8</v>
      </c>
      <c r="BL60" s="23"/>
      <c r="BM60" s="23"/>
      <c r="BN60" s="23"/>
      <c r="BO60" s="23"/>
      <c r="BP60" s="23"/>
      <c r="BQ60" s="23"/>
      <c r="BR60" s="23"/>
    </row>
    <row r="61" spans="2:71" x14ac:dyDescent="0.3">
      <c r="B61" s="36" t="s">
        <v>15</v>
      </c>
      <c r="C61" s="15">
        <f>C29</f>
        <v>1.5568921872995202E-2</v>
      </c>
      <c r="D61" s="37">
        <v>585000</v>
      </c>
      <c r="E61" s="38">
        <v>500000</v>
      </c>
      <c r="F61" s="28">
        <v>500000</v>
      </c>
      <c r="G61" s="28">
        <v>500000</v>
      </c>
      <c r="H61" s="46">
        <f t="shared" si="49"/>
        <v>0</v>
      </c>
      <c r="U61" s="249" t="s">
        <v>141</v>
      </c>
      <c r="V61" s="116">
        <f>V59*0.9377</f>
        <v>25502678.251906589</v>
      </c>
      <c r="Z61" s="249" t="s">
        <v>141</v>
      </c>
      <c r="AA61" s="116">
        <f>AA59*0.9377</f>
        <v>68250410.072946578</v>
      </c>
      <c r="AC61" s="45">
        <f t="shared" si="45"/>
        <v>2030</v>
      </c>
      <c r="AD61" s="23"/>
      <c r="AE61" s="23"/>
      <c r="AF61" s="23"/>
      <c r="AG61" s="23"/>
      <c r="AH61" s="23"/>
      <c r="AI61" s="23"/>
      <c r="AJ61" s="23"/>
      <c r="AK61" s="23"/>
      <c r="AL61" s="23">
        <f>T12/5</f>
        <v>254077.2</v>
      </c>
      <c r="AM61" s="23">
        <f>AL61</f>
        <v>254077.2</v>
      </c>
      <c r="AN61" s="23">
        <f t="shared" si="46"/>
        <v>254077.2</v>
      </c>
      <c r="AO61" s="23">
        <f t="shared" si="46"/>
        <v>254077.2</v>
      </c>
      <c r="AP61" s="23">
        <f t="shared" si="46"/>
        <v>254077.2</v>
      </c>
      <c r="AQ61" s="23"/>
      <c r="AR61" s="23"/>
      <c r="AS61" s="23"/>
      <c r="AT61" s="23"/>
      <c r="AU61" s="23"/>
      <c r="AV61" s="23"/>
      <c r="AW61" s="23"/>
      <c r="AY61" s="45">
        <f t="shared" si="47"/>
        <v>2030</v>
      </c>
      <c r="AZ61" s="23"/>
      <c r="BA61" s="23"/>
      <c r="BB61" s="23"/>
      <c r="BC61" s="23"/>
      <c r="BD61" s="23"/>
      <c r="BE61" s="23"/>
      <c r="BF61" s="23"/>
      <c r="BG61" s="23"/>
      <c r="BH61" s="23">
        <f>Z12/5</f>
        <v>368269.2</v>
      </c>
      <c r="BI61" s="23">
        <f>BH61</f>
        <v>368269.2</v>
      </c>
      <c r="BJ61" s="23">
        <f t="shared" si="48"/>
        <v>368269.2</v>
      </c>
      <c r="BK61" s="23">
        <f t="shared" si="48"/>
        <v>368269.2</v>
      </c>
      <c r="BL61" s="23">
        <f t="shared" si="48"/>
        <v>368269.2</v>
      </c>
      <c r="BM61" s="23"/>
      <c r="BN61" s="23"/>
      <c r="BO61" s="23"/>
      <c r="BP61" s="23"/>
      <c r="BQ61" s="23"/>
      <c r="BR61" s="23"/>
    </row>
    <row r="62" spans="2:71" x14ac:dyDescent="0.3">
      <c r="B62" s="36" t="s">
        <v>16</v>
      </c>
      <c r="C62" s="15">
        <f>C30</f>
        <v>6.3583939794013217E-3</v>
      </c>
      <c r="D62" s="37">
        <v>489000</v>
      </c>
      <c r="E62" s="38">
        <v>500000</v>
      </c>
      <c r="F62" s="28">
        <v>489000</v>
      </c>
      <c r="G62" s="28">
        <v>489000</v>
      </c>
      <c r="H62" s="46">
        <f t="shared" si="49"/>
        <v>0</v>
      </c>
      <c r="U62" s="249"/>
      <c r="Z62" s="249"/>
      <c r="AC62" s="45">
        <f t="shared" si="45"/>
        <v>2031</v>
      </c>
      <c r="AD62" s="23"/>
      <c r="AE62" s="23"/>
      <c r="AF62" s="23"/>
      <c r="AG62" s="23"/>
      <c r="AH62" s="23"/>
      <c r="AI62" s="23"/>
      <c r="AJ62" s="23"/>
      <c r="AK62" s="23"/>
      <c r="AL62" s="23"/>
      <c r="AM62" s="23">
        <f>T13/5</f>
        <v>257957.6</v>
      </c>
      <c r="AN62" s="23">
        <f>AM62</f>
        <v>257957.6</v>
      </c>
      <c r="AO62" s="23">
        <f t="shared" si="46"/>
        <v>257957.6</v>
      </c>
      <c r="AP62" s="23">
        <f t="shared" si="46"/>
        <v>257957.6</v>
      </c>
      <c r="AQ62" s="23">
        <f t="shared" si="46"/>
        <v>257957.6</v>
      </c>
      <c r="AR62" s="23"/>
      <c r="AS62" s="23"/>
      <c r="AT62" s="23"/>
      <c r="AU62" s="23"/>
      <c r="AV62" s="23"/>
      <c r="AW62" s="23"/>
      <c r="AY62" s="45">
        <v>2031</v>
      </c>
      <c r="AZ62" s="23"/>
      <c r="BA62" s="23"/>
      <c r="BB62" s="23"/>
      <c r="BC62" s="23"/>
      <c r="BD62" s="23"/>
      <c r="BE62" s="23"/>
      <c r="BF62" s="23"/>
      <c r="BG62" s="23"/>
      <c r="BH62" s="23"/>
      <c r="BI62" s="23">
        <f>Z13/5</f>
        <v>373893.6</v>
      </c>
      <c r="BJ62" s="23">
        <f>BI62</f>
        <v>373893.6</v>
      </c>
      <c r="BK62" s="23">
        <f t="shared" si="48"/>
        <v>373893.6</v>
      </c>
      <c r="BL62" s="23">
        <f t="shared" si="48"/>
        <v>373893.6</v>
      </c>
      <c r="BM62" s="23">
        <f t="shared" si="48"/>
        <v>373893.6</v>
      </c>
      <c r="BN62" s="23"/>
      <c r="BO62" s="23"/>
      <c r="BP62" s="23"/>
      <c r="BQ62" s="23"/>
      <c r="BR62" s="23"/>
    </row>
    <row r="63" spans="2:71" x14ac:dyDescent="0.3">
      <c r="B63" s="39" t="s">
        <v>17</v>
      </c>
      <c r="C63" s="15">
        <f>C31</f>
        <v>2.3262548609787069E-2</v>
      </c>
      <c r="D63" s="37">
        <v>489000</v>
      </c>
      <c r="E63" s="38">
        <v>500000</v>
      </c>
      <c r="F63" s="28">
        <v>489000</v>
      </c>
      <c r="G63" s="28">
        <v>489000</v>
      </c>
      <c r="H63" s="46">
        <f t="shared" si="49"/>
        <v>0</v>
      </c>
      <c r="U63" s="249" t="s">
        <v>142</v>
      </c>
      <c r="V63" s="116">
        <f>V59*0.0623</f>
        <v>1694376.5117775199</v>
      </c>
      <c r="Z63" s="249" t="s">
        <v>142</v>
      </c>
      <c r="AA63" s="116">
        <f>AA59*0.0623</f>
        <v>4534499.8907375196</v>
      </c>
      <c r="AC63" s="45">
        <f t="shared" si="45"/>
        <v>2032</v>
      </c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f>T14/5</f>
        <v>265184.40000000002</v>
      </c>
      <c r="AO63" s="23">
        <f>AN63</f>
        <v>265184.40000000002</v>
      </c>
      <c r="AP63" s="23">
        <f t="shared" si="46"/>
        <v>265184.40000000002</v>
      </c>
      <c r="AQ63" s="23">
        <f t="shared" si="46"/>
        <v>265184.40000000002</v>
      </c>
      <c r="AR63" s="23">
        <f t="shared" si="46"/>
        <v>265184.40000000002</v>
      </c>
      <c r="AS63" s="23"/>
      <c r="AT63" s="23"/>
      <c r="AU63" s="23"/>
      <c r="AV63" s="23"/>
      <c r="AW63" s="23"/>
      <c r="AY63" s="45">
        <f t="shared" si="47"/>
        <v>2032</v>
      </c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>
        <f>Z14/5</f>
        <v>384368.4</v>
      </c>
      <c r="BK63" s="23">
        <f>BJ63</f>
        <v>384368.4</v>
      </c>
      <c r="BL63" s="23">
        <f t="shared" si="48"/>
        <v>384368.4</v>
      </c>
      <c r="BM63" s="23">
        <f t="shared" si="48"/>
        <v>384368.4</v>
      </c>
      <c r="BN63" s="23">
        <f t="shared" si="48"/>
        <v>384368.4</v>
      </c>
      <c r="BO63" s="23"/>
      <c r="BP63" s="23"/>
      <c r="BQ63" s="23"/>
      <c r="BR63" s="23"/>
    </row>
    <row r="64" spans="2:71" x14ac:dyDescent="0.3">
      <c r="B64" s="39" t="s">
        <v>18</v>
      </c>
      <c r="C64" s="15">
        <f>C32</f>
        <v>5.542564965938674E-2</v>
      </c>
      <c r="D64" s="37">
        <v>489000</v>
      </c>
      <c r="E64" s="38">
        <v>500000</v>
      </c>
      <c r="F64" s="28">
        <v>489000</v>
      </c>
      <c r="G64" s="28">
        <v>489000</v>
      </c>
      <c r="H64" s="46">
        <f t="shared" si="49"/>
        <v>0</v>
      </c>
      <c r="AC64" s="45">
        <f t="shared" si="45"/>
        <v>2033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>
        <f>T15/5</f>
        <v>270026</v>
      </c>
      <c r="AP64" s="23">
        <f>AO64</f>
        <v>270026</v>
      </c>
      <c r="AQ64" s="23">
        <f t="shared" si="46"/>
        <v>270026</v>
      </c>
      <c r="AR64" s="23">
        <f t="shared" si="46"/>
        <v>270026</v>
      </c>
      <c r="AS64" s="23">
        <f t="shared" si="46"/>
        <v>270026</v>
      </c>
      <c r="AT64" s="23"/>
      <c r="AU64" s="23"/>
      <c r="AV64" s="23"/>
      <c r="AW64" s="23"/>
      <c r="AY64" s="45">
        <f t="shared" si="47"/>
        <v>2033</v>
      </c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>
        <f>Z15/5</f>
        <v>391386</v>
      </c>
      <c r="BL64" s="23">
        <f>BK64</f>
        <v>391386</v>
      </c>
      <c r="BM64" s="23">
        <f t="shared" si="48"/>
        <v>391386</v>
      </c>
      <c r="BN64" s="23">
        <f t="shared" si="48"/>
        <v>391386</v>
      </c>
      <c r="BO64" s="23">
        <f t="shared" si="48"/>
        <v>391386</v>
      </c>
      <c r="BP64" s="23"/>
      <c r="BQ64" s="23"/>
      <c r="BR64" s="23"/>
    </row>
    <row r="65" spans="2:71" x14ac:dyDescent="0.3">
      <c r="B65" s="39" t="s">
        <v>57</v>
      </c>
      <c r="C65" s="15">
        <f>0.246601471*C37</f>
        <v>7.3994309984312959E-2</v>
      </c>
      <c r="D65" s="37">
        <v>489000</v>
      </c>
      <c r="E65" s="38">
        <v>500000</v>
      </c>
      <c r="F65" s="28">
        <v>489000</v>
      </c>
      <c r="G65" s="28">
        <v>489000</v>
      </c>
      <c r="H65" s="46">
        <f t="shared" si="49"/>
        <v>0</v>
      </c>
      <c r="AC65" s="45">
        <f t="shared" si="45"/>
        <v>2034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>
        <f>T16/5</f>
        <v>278641.2</v>
      </c>
      <c r="AQ65" s="23">
        <f>AP65</f>
        <v>278641.2</v>
      </c>
      <c r="AR65" s="23">
        <f t="shared" si="46"/>
        <v>278641.2</v>
      </c>
      <c r="AS65" s="23">
        <f t="shared" si="46"/>
        <v>278641.2</v>
      </c>
      <c r="AT65" s="23">
        <f t="shared" si="46"/>
        <v>278641.2</v>
      </c>
      <c r="AU65" s="23"/>
      <c r="AV65" s="23"/>
      <c r="AW65" s="23"/>
      <c r="AY65" s="45">
        <f t="shared" si="47"/>
        <v>2034</v>
      </c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>
        <f>Z16/5</f>
        <v>403873.2</v>
      </c>
      <c r="BM65" s="23">
        <f>BL65</f>
        <v>403873.2</v>
      </c>
      <c r="BN65" s="23">
        <f t="shared" si="48"/>
        <v>403873.2</v>
      </c>
      <c r="BO65" s="23">
        <f t="shared" si="48"/>
        <v>403873.2</v>
      </c>
      <c r="BP65" s="23">
        <f t="shared" si="48"/>
        <v>403873.2</v>
      </c>
      <c r="BQ65" s="23"/>
      <c r="BR65" s="23"/>
    </row>
    <row r="66" spans="2:71" x14ac:dyDescent="0.3">
      <c r="B66" s="134" t="s">
        <v>44</v>
      </c>
      <c r="C66" s="44">
        <f>SUM(C60:C65)</f>
        <v>0.39999855251102656</v>
      </c>
      <c r="AC66" s="45">
        <f t="shared" si="45"/>
        <v>2035</v>
      </c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>
        <f>T17/5</f>
        <v>283696.40000000002</v>
      </c>
      <c r="AR66" s="23">
        <f>AQ66</f>
        <v>283696.40000000002</v>
      </c>
      <c r="AS66" s="23">
        <f t="shared" si="46"/>
        <v>283696.40000000002</v>
      </c>
      <c r="AT66" s="23">
        <f t="shared" si="46"/>
        <v>283696.40000000002</v>
      </c>
      <c r="AU66" s="23">
        <f t="shared" si="46"/>
        <v>283696.40000000002</v>
      </c>
      <c r="AV66" s="23"/>
      <c r="AW66" s="23"/>
      <c r="AY66" s="45">
        <v>2035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>
        <f>Z17/5</f>
        <v>411200.4</v>
      </c>
      <c r="BN66" s="23">
        <f>BM66</f>
        <v>411200.4</v>
      </c>
      <c r="BO66" s="23">
        <f t="shared" si="48"/>
        <v>411200.4</v>
      </c>
      <c r="BP66" s="23">
        <f t="shared" si="48"/>
        <v>411200.4</v>
      </c>
      <c r="BQ66" s="23">
        <f t="shared" si="48"/>
        <v>411200.4</v>
      </c>
      <c r="BR66" s="23"/>
    </row>
    <row r="67" spans="2:71" x14ac:dyDescent="0.3">
      <c r="B67" s="134"/>
      <c r="C67" s="44"/>
      <c r="AC67" s="45">
        <v>2036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>
        <f>T18/5</f>
        <v>284978</v>
      </c>
      <c r="AS67" s="23">
        <f>AR67</f>
        <v>284978</v>
      </c>
      <c r="AT67" s="23">
        <f t="shared" si="46"/>
        <v>284978</v>
      </c>
      <c r="AU67" s="23">
        <f t="shared" si="46"/>
        <v>284978</v>
      </c>
      <c r="AV67" s="23">
        <f t="shared" ref="AV67:AV68" si="50">AU67</f>
        <v>284978</v>
      </c>
      <c r="AW67" s="23"/>
      <c r="AY67" s="45">
        <v>2036</v>
      </c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>
        <f>Z18/5</f>
        <v>413058</v>
      </c>
      <c r="BO67" s="23">
        <f>BN67</f>
        <v>413058</v>
      </c>
      <c r="BP67" s="23">
        <f t="shared" si="48"/>
        <v>413058</v>
      </c>
      <c r="BQ67" s="23">
        <f t="shared" si="48"/>
        <v>413058</v>
      </c>
      <c r="BR67" s="23">
        <f t="shared" ref="BR67:BR68" si="51">BQ67</f>
        <v>413058</v>
      </c>
    </row>
    <row r="68" spans="2:71" x14ac:dyDescent="0.3">
      <c r="B68" s="50" t="s">
        <v>58</v>
      </c>
      <c r="C68" s="51"/>
      <c r="D68" s="52"/>
      <c r="AC68" s="45">
        <v>2037</v>
      </c>
      <c r="AS68">
        <f>T19/5</f>
        <v>286864.8</v>
      </c>
      <c r="AT68">
        <f>AS68</f>
        <v>286864.8</v>
      </c>
      <c r="AU68">
        <f t="shared" si="46"/>
        <v>286864.8</v>
      </c>
      <c r="AV68">
        <f t="shared" si="50"/>
        <v>286864.8</v>
      </c>
      <c r="AY68" s="45">
        <v>2037</v>
      </c>
      <c r="BO68">
        <f>Z19/5</f>
        <v>415792.8</v>
      </c>
      <c r="BP68">
        <f>BO68</f>
        <v>415792.8</v>
      </c>
      <c r="BQ68">
        <f t="shared" si="48"/>
        <v>415792.8</v>
      </c>
      <c r="BR68">
        <f t="shared" si="51"/>
        <v>415792.8</v>
      </c>
    </row>
    <row r="69" spans="2:71" x14ac:dyDescent="0.3">
      <c r="B69" s="50" t="s">
        <v>59</v>
      </c>
      <c r="C69" s="51"/>
      <c r="D69" s="52"/>
      <c r="AC69" s="45">
        <v>2038</v>
      </c>
      <c r="AT69">
        <f>T20/5</f>
        <v>288253.2</v>
      </c>
      <c r="AU69">
        <f>AT69</f>
        <v>288253.2</v>
      </c>
      <c r="AV69">
        <f>AU69</f>
        <v>288253.2</v>
      </c>
      <c r="AY69" s="45">
        <v>2038</v>
      </c>
      <c r="BP69">
        <f>Z20/5</f>
        <v>417805.2</v>
      </c>
      <c r="BQ69">
        <f>BP69</f>
        <v>417805.2</v>
      </c>
      <c r="BR69">
        <f>BQ69</f>
        <v>417805.2</v>
      </c>
    </row>
    <row r="70" spans="2:71" x14ac:dyDescent="0.3">
      <c r="B70" s="50"/>
      <c r="C70" s="51"/>
      <c r="D70" s="52"/>
      <c r="AC70" s="45">
        <v>2039</v>
      </c>
      <c r="AU70">
        <f>T21/5</f>
        <v>290353.59999999998</v>
      </c>
      <c r="AV70">
        <f>AU70</f>
        <v>290353.59999999998</v>
      </c>
      <c r="AY70" s="45">
        <v>2039</v>
      </c>
      <c r="BQ70">
        <f>Z21/5</f>
        <v>420849.6</v>
      </c>
      <c r="BR70">
        <f>BQ70</f>
        <v>420849.6</v>
      </c>
    </row>
    <row r="71" spans="2:71" x14ac:dyDescent="0.3">
      <c r="E71" s="47"/>
      <c r="F71" s="170" t="s">
        <v>52</v>
      </c>
      <c r="G71" s="170" t="s">
        <v>159</v>
      </c>
      <c r="H71" s="171" t="s">
        <v>67</v>
      </c>
      <c r="AC71" s="45">
        <v>2040</v>
      </c>
      <c r="AV71">
        <f>T22/5</f>
        <v>291742</v>
      </c>
      <c r="AY71" s="45">
        <v>2040</v>
      </c>
      <c r="BR71">
        <f>Z22/5</f>
        <v>422862</v>
      </c>
    </row>
    <row r="72" spans="2:71" x14ac:dyDescent="0.3">
      <c r="E72" s="172" t="s">
        <v>51</v>
      </c>
      <c r="F72" s="49">
        <f>F44*C44+F45*C45+F46*C46+F47*C47+F51*C51+F52*C52+F53*C53+F54*C54+F55*C55+F56*C56+F60*C60+F61*C61+F62*C62+F63*C63+F64*C64+F65*C65</f>
        <v>316006.43345772091</v>
      </c>
      <c r="G72" s="49">
        <f>G44*C44+G45*C45+G46*C46+G47*C47+G51*C51+G52*C52+G53*C53+G54*C54+G55*C55+G56*C56+G60*C60+G61*C61+G62*C62+G63*C63+G64*C64+G65*C65</f>
        <v>318601.23570438504</v>
      </c>
      <c r="H72" s="69">
        <f>G72/F72</f>
        <v>1.0082112323419241</v>
      </c>
      <c r="AC72" s="45" t="s">
        <v>44</v>
      </c>
      <c r="AD72" s="23">
        <f>SUM(AD53:AD71)</f>
        <v>214739.20000000001</v>
      </c>
      <c r="AE72" s="23">
        <f t="shared" ref="AE72:AV72" si="52">SUM(AE53:AE71)</f>
        <v>433109.6</v>
      </c>
      <c r="AF72" s="23">
        <f t="shared" si="52"/>
        <v>659062.80000000005</v>
      </c>
      <c r="AG72" s="23">
        <f t="shared" si="52"/>
        <v>895019.60000000009</v>
      </c>
      <c r="AH72" s="23">
        <f t="shared" si="52"/>
        <v>1132151.2000000002</v>
      </c>
      <c r="AI72" s="23">
        <f t="shared" si="52"/>
        <v>1161236.3999999999</v>
      </c>
      <c r="AJ72" s="23">
        <f t="shared" si="52"/>
        <v>1188221.2</v>
      </c>
      <c r="AK72" s="23">
        <f t="shared" si="52"/>
        <v>1212464.8</v>
      </c>
      <c r="AL72" s="23">
        <f t="shared" si="52"/>
        <v>1230585.2</v>
      </c>
      <c r="AM72" s="23">
        <f t="shared" si="52"/>
        <v>1251411.2</v>
      </c>
      <c r="AN72" s="23">
        <f t="shared" si="52"/>
        <v>1272771.2</v>
      </c>
      <c r="AO72" s="23">
        <f t="shared" si="52"/>
        <v>1297442</v>
      </c>
      <c r="AP72" s="23">
        <f t="shared" si="52"/>
        <v>1325886.4000000001</v>
      </c>
      <c r="AQ72" s="23">
        <f t="shared" si="52"/>
        <v>1355505.6</v>
      </c>
      <c r="AR72" s="23">
        <f t="shared" si="52"/>
        <v>1382526</v>
      </c>
      <c r="AS72" s="23">
        <f t="shared" si="52"/>
        <v>1404206.4000000001</v>
      </c>
      <c r="AT72" s="23">
        <f t="shared" si="52"/>
        <v>1422433.6</v>
      </c>
      <c r="AU72" s="23">
        <f t="shared" si="52"/>
        <v>1434146</v>
      </c>
      <c r="AV72" s="23">
        <f t="shared" si="52"/>
        <v>1442191.6</v>
      </c>
      <c r="AW72" s="23">
        <f>SUM(AD72:AV72)</f>
        <v>21715110.000000004</v>
      </c>
      <c r="AY72" s="45" t="s">
        <v>44</v>
      </c>
      <c r="AZ72" s="23">
        <f>SUM(AZ53:AZ71)</f>
        <v>311251.20000000001</v>
      </c>
      <c r="BA72" s="23">
        <f t="shared" ref="BA72:BR72" si="53">SUM(BA53:BA71)</f>
        <v>627765.60000000009</v>
      </c>
      <c r="BB72" s="23">
        <f t="shared" si="53"/>
        <v>955270.8</v>
      </c>
      <c r="BC72" s="23">
        <f t="shared" si="53"/>
        <v>1297275.6000000001</v>
      </c>
      <c r="BD72" s="23">
        <f t="shared" si="53"/>
        <v>1640983.2000000002</v>
      </c>
      <c r="BE72" s="23">
        <f t="shared" si="53"/>
        <v>1683140.4</v>
      </c>
      <c r="BF72" s="23">
        <f t="shared" si="53"/>
        <v>1722253.2</v>
      </c>
      <c r="BG72" s="23">
        <f t="shared" si="53"/>
        <v>1757392.8</v>
      </c>
      <c r="BH72" s="23">
        <f t="shared" si="53"/>
        <v>1783657.2</v>
      </c>
      <c r="BI72" s="23">
        <f t="shared" si="53"/>
        <v>1813843.2000000002</v>
      </c>
      <c r="BJ72" s="23">
        <f t="shared" si="53"/>
        <v>1844803.1999999997</v>
      </c>
      <c r="BK72" s="23">
        <f t="shared" si="53"/>
        <v>1880562</v>
      </c>
      <c r="BL72" s="23">
        <f t="shared" si="53"/>
        <v>1921790.4000000001</v>
      </c>
      <c r="BM72" s="23">
        <f t="shared" si="53"/>
        <v>1964721.6</v>
      </c>
      <c r="BN72" s="23">
        <f t="shared" si="53"/>
        <v>2003886</v>
      </c>
      <c r="BO72" s="23">
        <f t="shared" si="53"/>
        <v>2035310.4000000001</v>
      </c>
      <c r="BP72" s="23">
        <f t="shared" si="53"/>
        <v>2061729.6</v>
      </c>
      <c r="BQ72" s="23">
        <f t="shared" si="53"/>
        <v>2078706</v>
      </c>
      <c r="BR72" s="23">
        <f t="shared" si="53"/>
        <v>2090367.6</v>
      </c>
      <c r="BS72" s="23">
        <f>SUM(AZ72:BR72)</f>
        <v>31474710</v>
      </c>
    </row>
    <row r="74" spans="2:71" x14ac:dyDescent="0.3">
      <c r="B74" s="1" t="s">
        <v>54</v>
      </c>
      <c r="AC74" s="242" t="s">
        <v>44</v>
      </c>
      <c r="AY74" s="242" t="s">
        <v>44</v>
      </c>
    </row>
    <row r="75" spans="2:71" x14ac:dyDescent="0.3">
      <c r="AC75" s="45" t="s">
        <v>82</v>
      </c>
      <c r="AD75">
        <v>2022</v>
      </c>
      <c r="AE75">
        <f>AD75+1</f>
        <v>2023</v>
      </c>
      <c r="AF75">
        <f t="shared" ref="AF75:AL75" si="54">AE75+1</f>
        <v>2024</v>
      </c>
      <c r="AG75">
        <f t="shared" si="54"/>
        <v>2025</v>
      </c>
      <c r="AH75">
        <f t="shared" si="54"/>
        <v>2026</v>
      </c>
      <c r="AI75">
        <f t="shared" si="54"/>
        <v>2027</v>
      </c>
      <c r="AJ75">
        <f t="shared" si="54"/>
        <v>2028</v>
      </c>
      <c r="AK75">
        <f t="shared" si="54"/>
        <v>2029</v>
      </c>
      <c r="AL75">
        <f t="shared" si="54"/>
        <v>2030</v>
      </c>
      <c r="AM75">
        <f>AL75+1</f>
        <v>2031</v>
      </c>
      <c r="AN75">
        <f t="shared" ref="AN75:AP75" si="55">AM75+1</f>
        <v>2032</v>
      </c>
      <c r="AO75">
        <f t="shared" si="55"/>
        <v>2033</v>
      </c>
      <c r="AP75">
        <f t="shared" si="55"/>
        <v>2034</v>
      </c>
      <c r="AQ75">
        <f>AP75+1</f>
        <v>2035</v>
      </c>
      <c r="AR75">
        <f t="shared" ref="AR75:AT75" si="56">AQ75+1</f>
        <v>2036</v>
      </c>
      <c r="AS75">
        <f t="shared" si="56"/>
        <v>2037</v>
      </c>
      <c r="AT75">
        <f t="shared" si="56"/>
        <v>2038</v>
      </c>
      <c r="AU75">
        <f>AT75+1</f>
        <v>2039</v>
      </c>
      <c r="AV75">
        <f t="shared" ref="AV75" si="57">AU75+1</f>
        <v>2040</v>
      </c>
      <c r="AY75" s="45" t="s">
        <v>82</v>
      </c>
      <c r="AZ75">
        <v>2022</v>
      </c>
      <c r="BA75">
        <f>AZ75+1</f>
        <v>2023</v>
      </c>
      <c r="BB75">
        <f t="shared" ref="BB75:BH75" si="58">BA75+1</f>
        <v>2024</v>
      </c>
      <c r="BC75">
        <f t="shared" si="58"/>
        <v>2025</v>
      </c>
      <c r="BD75">
        <f t="shared" si="58"/>
        <v>2026</v>
      </c>
      <c r="BE75">
        <f t="shared" si="58"/>
        <v>2027</v>
      </c>
      <c r="BF75">
        <f t="shared" si="58"/>
        <v>2028</v>
      </c>
      <c r="BG75">
        <f t="shared" si="58"/>
        <v>2029</v>
      </c>
      <c r="BH75">
        <f t="shared" si="58"/>
        <v>2030</v>
      </c>
      <c r="BI75">
        <f>BH75+1</f>
        <v>2031</v>
      </c>
      <c r="BJ75">
        <f t="shared" ref="BJ75:BL75" si="59">BI75+1</f>
        <v>2032</v>
      </c>
      <c r="BK75">
        <f t="shared" si="59"/>
        <v>2033</v>
      </c>
      <c r="BL75">
        <f t="shared" si="59"/>
        <v>2034</v>
      </c>
      <c r="BM75">
        <f>BL75+1</f>
        <v>2035</v>
      </c>
      <c r="BN75">
        <f t="shared" ref="BN75:BP75" si="60">BM75+1</f>
        <v>2036</v>
      </c>
      <c r="BO75">
        <f t="shared" si="60"/>
        <v>2037</v>
      </c>
      <c r="BP75">
        <f t="shared" si="60"/>
        <v>2038</v>
      </c>
      <c r="BQ75">
        <f>BP75+1</f>
        <v>2039</v>
      </c>
      <c r="BR75">
        <f t="shared" ref="BR75" si="61">BQ75+1</f>
        <v>2040</v>
      </c>
    </row>
    <row r="76" spans="2:71" x14ac:dyDescent="0.3">
      <c r="B76" s="251" t="s">
        <v>45</v>
      </c>
      <c r="C76" s="24" t="s">
        <v>26</v>
      </c>
      <c r="D76" s="24" t="s">
        <v>11</v>
      </c>
      <c r="E76" s="24" t="s">
        <v>43</v>
      </c>
      <c r="F76" s="24" t="s">
        <v>48</v>
      </c>
      <c r="G76" s="168" t="s">
        <v>160</v>
      </c>
      <c r="H76" s="13" t="s">
        <v>50</v>
      </c>
      <c r="AC76" s="45">
        <f t="shared" ref="AC76:AC89" si="62">AC53</f>
        <v>2022</v>
      </c>
      <c r="AD76" s="23">
        <f>SUM(AD53,AD30,AD7)</f>
        <v>999108.8</v>
      </c>
      <c r="AE76" s="23">
        <f t="shared" ref="AE76:AV76" si="63">SUM(AE53,AE30,AE7)</f>
        <v>999108.8</v>
      </c>
      <c r="AF76" s="23">
        <f t="shared" si="63"/>
        <v>999108.8</v>
      </c>
      <c r="AG76" s="23">
        <f t="shared" si="63"/>
        <v>999108.8</v>
      </c>
      <c r="AH76" s="23">
        <f t="shared" si="63"/>
        <v>999108.8</v>
      </c>
      <c r="AI76" s="23">
        <f t="shared" si="63"/>
        <v>0</v>
      </c>
      <c r="AJ76" s="23">
        <f t="shared" si="63"/>
        <v>0</v>
      </c>
      <c r="AK76" s="23">
        <f t="shared" si="63"/>
        <v>0</v>
      </c>
      <c r="AL76" s="23">
        <f t="shared" si="63"/>
        <v>0</v>
      </c>
      <c r="AM76" s="23">
        <f t="shared" si="63"/>
        <v>0</v>
      </c>
      <c r="AN76" s="23">
        <f t="shared" si="63"/>
        <v>0</v>
      </c>
      <c r="AO76" s="23">
        <f t="shared" si="63"/>
        <v>0</v>
      </c>
      <c r="AP76" s="23">
        <f t="shared" si="63"/>
        <v>0</v>
      </c>
      <c r="AQ76" s="23">
        <f t="shared" si="63"/>
        <v>0</v>
      </c>
      <c r="AR76" s="23">
        <f t="shared" si="63"/>
        <v>0</v>
      </c>
      <c r="AS76" s="23">
        <f t="shared" si="63"/>
        <v>0</v>
      </c>
      <c r="AT76" s="23">
        <f t="shared" si="63"/>
        <v>0</v>
      </c>
      <c r="AU76" s="23">
        <f t="shared" si="63"/>
        <v>0</v>
      </c>
      <c r="AV76" s="23">
        <f t="shared" si="63"/>
        <v>0</v>
      </c>
      <c r="AW76" s="23"/>
      <c r="AY76" s="45">
        <f t="shared" ref="AY76:AY89" si="64">AY53</f>
        <v>2022</v>
      </c>
      <c r="AZ76" s="23">
        <f>SUM(AZ53,AZ30,AZ7)</f>
        <v>1449940</v>
      </c>
      <c r="BA76" s="23">
        <f t="shared" ref="BA76:BR76" si="65">SUM(BA53,BA30,BA7)</f>
        <v>1449940</v>
      </c>
      <c r="BB76" s="23">
        <f t="shared" si="65"/>
        <v>1449940</v>
      </c>
      <c r="BC76" s="23">
        <f t="shared" si="65"/>
        <v>1449940</v>
      </c>
      <c r="BD76" s="23">
        <f t="shared" si="65"/>
        <v>1449940</v>
      </c>
      <c r="BE76" s="23">
        <f t="shared" si="65"/>
        <v>0</v>
      </c>
      <c r="BF76" s="23">
        <f t="shared" si="65"/>
        <v>0</v>
      </c>
      <c r="BG76" s="23">
        <f t="shared" si="65"/>
        <v>0</v>
      </c>
      <c r="BH76" s="23">
        <f t="shared" si="65"/>
        <v>0</v>
      </c>
      <c r="BI76" s="23">
        <f t="shared" si="65"/>
        <v>0</v>
      </c>
      <c r="BJ76" s="23">
        <f t="shared" si="65"/>
        <v>0</v>
      </c>
      <c r="BK76" s="23">
        <f t="shared" si="65"/>
        <v>0</v>
      </c>
      <c r="BL76" s="23">
        <f t="shared" si="65"/>
        <v>0</v>
      </c>
      <c r="BM76" s="23">
        <f t="shared" si="65"/>
        <v>0</v>
      </c>
      <c r="BN76" s="23">
        <f t="shared" si="65"/>
        <v>0</v>
      </c>
      <c r="BO76" s="23">
        <f t="shared" si="65"/>
        <v>0</v>
      </c>
      <c r="BP76" s="23">
        <f t="shared" si="65"/>
        <v>0</v>
      </c>
      <c r="BQ76" s="23">
        <f t="shared" si="65"/>
        <v>0</v>
      </c>
      <c r="BR76" s="23">
        <f t="shared" si="65"/>
        <v>0</v>
      </c>
    </row>
    <row r="77" spans="2:71" x14ac:dyDescent="0.3">
      <c r="B77" s="54" t="s">
        <v>30</v>
      </c>
      <c r="C77" s="55">
        <f>G27</f>
        <v>3.5973024661109999E-2</v>
      </c>
      <c r="D77" s="56">
        <f>H27</f>
        <v>89000</v>
      </c>
      <c r="E77" s="57">
        <v>100000</v>
      </c>
      <c r="F77" s="45">
        <v>89000</v>
      </c>
      <c r="G77" s="45">
        <v>89000</v>
      </c>
      <c r="H77" s="45">
        <v>0</v>
      </c>
      <c r="AC77" s="45">
        <f t="shared" si="62"/>
        <v>2023</v>
      </c>
      <c r="AD77" s="23">
        <f t="shared" ref="AD77:AV90" si="66">SUM(AD54,AD31,AD8)</f>
        <v>0</v>
      </c>
      <c r="AE77" s="23">
        <f t="shared" si="66"/>
        <v>1019310.2</v>
      </c>
      <c r="AF77" s="23">
        <f t="shared" si="66"/>
        <v>1019310.2</v>
      </c>
      <c r="AG77" s="23">
        <f t="shared" si="66"/>
        <v>1019310.2</v>
      </c>
      <c r="AH77" s="23">
        <f t="shared" si="66"/>
        <v>1019310.2</v>
      </c>
      <c r="AI77" s="23">
        <f t="shared" si="66"/>
        <v>1019310.2</v>
      </c>
      <c r="AJ77" s="23">
        <f t="shared" si="66"/>
        <v>0</v>
      </c>
      <c r="AK77" s="23">
        <f t="shared" si="66"/>
        <v>0</v>
      </c>
      <c r="AL77" s="23">
        <f t="shared" si="66"/>
        <v>0</v>
      </c>
      <c r="AM77" s="23">
        <f t="shared" si="66"/>
        <v>0</v>
      </c>
      <c r="AN77" s="23">
        <f t="shared" si="66"/>
        <v>0</v>
      </c>
      <c r="AO77" s="23">
        <f t="shared" si="66"/>
        <v>0</v>
      </c>
      <c r="AP77" s="23">
        <f t="shared" si="66"/>
        <v>0</v>
      </c>
      <c r="AQ77" s="23">
        <f t="shared" si="66"/>
        <v>0</v>
      </c>
      <c r="AR77" s="23">
        <f t="shared" si="66"/>
        <v>0</v>
      </c>
      <c r="AS77" s="23">
        <f t="shared" si="66"/>
        <v>0</v>
      </c>
      <c r="AT77" s="23">
        <f t="shared" si="66"/>
        <v>0</v>
      </c>
      <c r="AU77" s="23">
        <f t="shared" si="66"/>
        <v>0</v>
      </c>
      <c r="AV77" s="23">
        <f t="shared" si="66"/>
        <v>0</v>
      </c>
      <c r="AW77" s="23"/>
      <c r="AY77" s="45">
        <f t="shared" si="64"/>
        <v>2023</v>
      </c>
      <c r="AZ77" s="23">
        <f t="shared" ref="AZ77:BR90" si="67">SUM(AZ54,AZ31,AZ8)</f>
        <v>0</v>
      </c>
      <c r="BA77" s="23">
        <f t="shared" si="67"/>
        <v>1479258.2000000002</v>
      </c>
      <c r="BB77" s="23">
        <f t="shared" si="67"/>
        <v>1479258.2000000002</v>
      </c>
      <c r="BC77" s="23">
        <f t="shared" si="67"/>
        <v>1479258.2000000002</v>
      </c>
      <c r="BD77" s="23">
        <f t="shared" si="67"/>
        <v>1479258.2000000002</v>
      </c>
      <c r="BE77" s="23">
        <f t="shared" si="67"/>
        <v>1479258.2000000002</v>
      </c>
      <c r="BF77" s="23">
        <f t="shared" si="67"/>
        <v>0</v>
      </c>
      <c r="BG77" s="23">
        <f t="shared" si="67"/>
        <v>0</v>
      </c>
      <c r="BH77" s="23">
        <f t="shared" si="67"/>
        <v>0</v>
      </c>
      <c r="BI77" s="23">
        <f t="shared" si="67"/>
        <v>0</v>
      </c>
      <c r="BJ77" s="23">
        <f t="shared" si="67"/>
        <v>0</v>
      </c>
      <c r="BK77" s="23">
        <f t="shared" si="67"/>
        <v>0</v>
      </c>
      <c r="BL77" s="23">
        <f t="shared" si="67"/>
        <v>0</v>
      </c>
      <c r="BM77" s="23">
        <f t="shared" si="67"/>
        <v>0</v>
      </c>
      <c r="BN77" s="23">
        <f t="shared" si="67"/>
        <v>0</v>
      </c>
      <c r="BO77" s="23">
        <f t="shared" si="67"/>
        <v>0</v>
      </c>
      <c r="BP77" s="23">
        <f t="shared" si="67"/>
        <v>0</v>
      </c>
      <c r="BQ77" s="23">
        <f t="shared" si="67"/>
        <v>0</v>
      </c>
      <c r="BR77" s="23">
        <f t="shared" si="67"/>
        <v>0</v>
      </c>
    </row>
    <row r="78" spans="2:71" x14ac:dyDescent="0.3">
      <c r="B78" s="54" t="s">
        <v>31</v>
      </c>
      <c r="C78" s="55">
        <f>G28</f>
        <v>2.1416890580961748E-4</v>
      </c>
      <c r="D78" s="56">
        <f>H28</f>
        <v>149000</v>
      </c>
      <c r="E78" s="57">
        <v>100000</v>
      </c>
      <c r="F78" s="45">
        <v>100000</v>
      </c>
      <c r="G78" s="45">
        <v>149000</v>
      </c>
      <c r="H78" s="45">
        <v>49000</v>
      </c>
      <c r="AC78" s="45">
        <f t="shared" si="62"/>
        <v>2024</v>
      </c>
      <c r="AD78" s="23">
        <f t="shared" si="66"/>
        <v>0</v>
      </c>
      <c r="AE78" s="23">
        <f t="shared" si="66"/>
        <v>0</v>
      </c>
      <c r="AF78" s="23">
        <f t="shared" si="66"/>
        <v>1050337.2</v>
      </c>
      <c r="AG78" s="23">
        <f t="shared" si="66"/>
        <v>1050337.2</v>
      </c>
      <c r="AH78" s="23">
        <f t="shared" si="66"/>
        <v>1050337.2</v>
      </c>
      <c r="AI78" s="23">
        <f t="shared" si="66"/>
        <v>1050337.2</v>
      </c>
      <c r="AJ78" s="23">
        <f t="shared" si="66"/>
        <v>1050337.2</v>
      </c>
      <c r="AK78" s="23">
        <f t="shared" si="66"/>
        <v>0</v>
      </c>
      <c r="AL78" s="23">
        <f t="shared" si="66"/>
        <v>0</v>
      </c>
      <c r="AM78" s="23">
        <f t="shared" si="66"/>
        <v>0</v>
      </c>
      <c r="AN78" s="23">
        <f t="shared" si="66"/>
        <v>0</v>
      </c>
      <c r="AO78" s="23">
        <f t="shared" si="66"/>
        <v>0</v>
      </c>
      <c r="AP78" s="23">
        <f t="shared" si="66"/>
        <v>0</v>
      </c>
      <c r="AQ78" s="23">
        <f t="shared" si="66"/>
        <v>0</v>
      </c>
      <c r="AR78" s="23">
        <f t="shared" si="66"/>
        <v>0</v>
      </c>
      <c r="AS78" s="23">
        <f t="shared" si="66"/>
        <v>0</v>
      </c>
      <c r="AT78" s="23">
        <f t="shared" si="66"/>
        <v>0</v>
      </c>
      <c r="AU78" s="23">
        <f t="shared" si="66"/>
        <v>0</v>
      </c>
      <c r="AV78" s="23">
        <f t="shared" si="66"/>
        <v>0</v>
      </c>
      <c r="AW78" s="23"/>
      <c r="AY78" s="45">
        <f t="shared" si="64"/>
        <v>2024</v>
      </c>
      <c r="AZ78" s="23">
        <f t="shared" si="67"/>
        <v>0</v>
      </c>
      <c r="BA78" s="23">
        <f t="shared" si="67"/>
        <v>0</v>
      </c>
      <c r="BB78" s="23">
        <f t="shared" si="67"/>
        <v>1524284</v>
      </c>
      <c r="BC78" s="23">
        <f t="shared" si="67"/>
        <v>1524284</v>
      </c>
      <c r="BD78" s="23">
        <f t="shared" si="67"/>
        <v>1524284</v>
      </c>
      <c r="BE78" s="23">
        <f t="shared" si="67"/>
        <v>1524284</v>
      </c>
      <c r="BF78" s="23">
        <f t="shared" si="67"/>
        <v>1524284</v>
      </c>
      <c r="BG78" s="23">
        <f t="shared" si="67"/>
        <v>0</v>
      </c>
      <c r="BH78" s="23">
        <f t="shared" si="67"/>
        <v>0</v>
      </c>
      <c r="BI78" s="23">
        <f t="shared" si="67"/>
        <v>0</v>
      </c>
      <c r="BJ78" s="23">
        <f t="shared" si="67"/>
        <v>0</v>
      </c>
      <c r="BK78" s="23">
        <f t="shared" si="67"/>
        <v>0</v>
      </c>
      <c r="BL78" s="23">
        <f t="shared" si="67"/>
        <v>0</v>
      </c>
      <c r="BM78" s="23">
        <f t="shared" si="67"/>
        <v>0</v>
      </c>
      <c r="BN78" s="23">
        <f t="shared" si="67"/>
        <v>0</v>
      </c>
      <c r="BO78" s="23">
        <f t="shared" si="67"/>
        <v>0</v>
      </c>
      <c r="BP78" s="23">
        <f t="shared" si="67"/>
        <v>0</v>
      </c>
      <c r="BQ78" s="23">
        <f t="shared" si="67"/>
        <v>0</v>
      </c>
      <c r="BR78" s="23">
        <f t="shared" si="67"/>
        <v>0</v>
      </c>
    </row>
    <row r="79" spans="2:71" x14ac:dyDescent="0.3">
      <c r="B79" s="54" t="s">
        <v>61</v>
      </c>
      <c r="C79" s="55">
        <f>0.896804739*G34</f>
        <v>0.48143696752064047</v>
      </c>
      <c r="D79" s="57">
        <f>H34</f>
        <v>153000</v>
      </c>
      <c r="E79" s="57">
        <v>100000</v>
      </c>
      <c r="F79" s="45">
        <v>100000</v>
      </c>
      <c r="G79" s="45">
        <v>153000</v>
      </c>
      <c r="H79" s="45">
        <v>53000</v>
      </c>
      <c r="AC79" s="45">
        <f t="shared" si="62"/>
        <v>2025</v>
      </c>
      <c r="AD79" s="23">
        <f t="shared" si="66"/>
        <v>0</v>
      </c>
      <c r="AE79" s="23">
        <f t="shared" si="66"/>
        <v>0</v>
      </c>
      <c r="AF79" s="23">
        <f t="shared" si="66"/>
        <v>0</v>
      </c>
      <c r="AG79" s="23">
        <f t="shared" si="66"/>
        <v>1096027.8</v>
      </c>
      <c r="AH79" s="23">
        <f t="shared" si="66"/>
        <v>1096027.8</v>
      </c>
      <c r="AI79" s="23">
        <f t="shared" si="66"/>
        <v>1096027.8</v>
      </c>
      <c r="AJ79" s="23">
        <f t="shared" si="66"/>
        <v>1096027.8</v>
      </c>
      <c r="AK79" s="23">
        <f t="shared" si="66"/>
        <v>1096027.8</v>
      </c>
      <c r="AL79" s="23">
        <f t="shared" si="66"/>
        <v>0</v>
      </c>
      <c r="AM79" s="23">
        <f t="shared" si="66"/>
        <v>0</v>
      </c>
      <c r="AN79" s="23">
        <f t="shared" si="66"/>
        <v>0</v>
      </c>
      <c r="AO79" s="23">
        <f t="shared" si="66"/>
        <v>0</v>
      </c>
      <c r="AP79" s="23">
        <f t="shared" si="66"/>
        <v>0</v>
      </c>
      <c r="AQ79" s="23">
        <f t="shared" si="66"/>
        <v>0</v>
      </c>
      <c r="AR79" s="23">
        <f t="shared" si="66"/>
        <v>0</v>
      </c>
      <c r="AS79" s="23">
        <f t="shared" si="66"/>
        <v>0</v>
      </c>
      <c r="AT79" s="23">
        <f t="shared" si="66"/>
        <v>0</v>
      </c>
      <c r="AU79" s="23">
        <f t="shared" si="66"/>
        <v>0</v>
      </c>
      <c r="AV79" s="23">
        <f t="shared" si="66"/>
        <v>0</v>
      </c>
      <c r="AW79" s="23"/>
      <c r="AY79" s="45">
        <f t="shared" si="64"/>
        <v>2025</v>
      </c>
      <c r="AZ79" s="23">
        <f t="shared" si="67"/>
        <v>0</v>
      </c>
      <c r="BA79" s="23">
        <f t="shared" si="67"/>
        <v>0</v>
      </c>
      <c r="BB79" s="23">
        <f t="shared" si="67"/>
        <v>0</v>
      </c>
      <c r="BC79" s="23">
        <f t="shared" si="67"/>
        <v>1590591.4000000001</v>
      </c>
      <c r="BD79" s="23">
        <f t="shared" si="67"/>
        <v>1590591.4000000001</v>
      </c>
      <c r="BE79" s="23">
        <f t="shared" si="67"/>
        <v>1590591.4000000001</v>
      </c>
      <c r="BF79" s="23">
        <f t="shared" si="67"/>
        <v>1590591.4000000001</v>
      </c>
      <c r="BG79" s="23">
        <f t="shared" si="67"/>
        <v>1590591.4000000001</v>
      </c>
      <c r="BH79" s="23">
        <f t="shared" si="67"/>
        <v>0</v>
      </c>
      <c r="BI79" s="23">
        <f t="shared" si="67"/>
        <v>0</v>
      </c>
      <c r="BJ79" s="23">
        <f t="shared" si="67"/>
        <v>0</v>
      </c>
      <c r="BK79" s="23">
        <f t="shared" si="67"/>
        <v>0</v>
      </c>
      <c r="BL79" s="23">
        <f t="shared" si="67"/>
        <v>0</v>
      </c>
      <c r="BM79" s="23">
        <f t="shared" si="67"/>
        <v>0</v>
      </c>
      <c r="BN79" s="23">
        <f t="shared" si="67"/>
        <v>0</v>
      </c>
      <c r="BO79" s="23">
        <f t="shared" si="67"/>
        <v>0</v>
      </c>
      <c r="BP79" s="23">
        <f t="shared" si="67"/>
        <v>0</v>
      </c>
      <c r="BQ79" s="23">
        <f t="shared" si="67"/>
        <v>0</v>
      </c>
      <c r="BR79" s="23">
        <f t="shared" si="67"/>
        <v>0</v>
      </c>
    </row>
    <row r="80" spans="2:71" x14ac:dyDescent="0.3">
      <c r="B80" s="54" t="s">
        <v>38</v>
      </c>
      <c r="C80" s="55">
        <f>G35</f>
        <v>6.7213846610611833E-2</v>
      </c>
      <c r="D80" s="57">
        <f>H35</f>
        <v>44000</v>
      </c>
      <c r="E80" s="57">
        <v>100000</v>
      </c>
      <c r="F80" s="45">
        <v>44000</v>
      </c>
      <c r="G80" s="45">
        <v>44000</v>
      </c>
      <c r="H80" s="45">
        <v>0</v>
      </c>
      <c r="AC80" s="45">
        <f t="shared" si="62"/>
        <v>2026</v>
      </c>
      <c r="AD80" s="23">
        <f t="shared" si="66"/>
        <v>0</v>
      </c>
      <c r="AE80" s="23">
        <f t="shared" si="66"/>
        <v>0</v>
      </c>
      <c r="AF80" s="23">
        <f t="shared" si="66"/>
        <v>0</v>
      </c>
      <c r="AG80" s="23">
        <f t="shared" si="66"/>
        <v>0</v>
      </c>
      <c r="AH80" s="23">
        <f t="shared" si="66"/>
        <v>1102734.6000000001</v>
      </c>
      <c r="AI80" s="23">
        <f t="shared" si="66"/>
        <v>1102734.6000000001</v>
      </c>
      <c r="AJ80" s="23">
        <f t="shared" si="66"/>
        <v>1102734.6000000001</v>
      </c>
      <c r="AK80" s="23">
        <f t="shared" si="66"/>
        <v>1102734.6000000001</v>
      </c>
      <c r="AL80" s="23">
        <f t="shared" si="66"/>
        <v>1102734.6000000001</v>
      </c>
      <c r="AM80" s="23">
        <f t="shared" si="66"/>
        <v>0</v>
      </c>
      <c r="AN80" s="23">
        <f t="shared" si="66"/>
        <v>0</v>
      </c>
      <c r="AO80" s="23">
        <f t="shared" si="66"/>
        <v>0</v>
      </c>
      <c r="AP80" s="23">
        <f t="shared" si="66"/>
        <v>0</v>
      </c>
      <c r="AQ80" s="23">
        <f t="shared" si="66"/>
        <v>0</v>
      </c>
      <c r="AR80" s="23">
        <f t="shared" si="66"/>
        <v>0</v>
      </c>
      <c r="AS80" s="23">
        <f t="shared" si="66"/>
        <v>0</v>
      </c>
      <c r="AT80" s="23">
        <f t="shared" si="66"/>
        <v>0</v>
      </c>
      <c r="AU80" s="23">
        <f t="shared" si="66"/>
        <v>0</v>
      </c>
      <c r="AV80" s="23">
        <f t="shared" si="66"/>
        <v>0</v>
      </c>
      <c r="AW80" s="23"/>
      <c r="AY80" s="45">
        <f t="shared" si="64"/>
        <v>2026</v>
      </c>
      <c r="AZ80" s="23">
        <f t="shared" si="67"/>
        <v>0</v>
      </c>
      <c r="BA80" s="23">
        <f t="shared" si="67"/>
        <v>0</v>
      </c>
      <c r="BB80" s="23">
        <f t="shared" si="67"/>
        <v>0</v>
      </c>
      <c r="BC80" s="23">
        <f t="shared" si="67"/>
        <v>0</v>
      </c>
      <c r="BD80" s="23">
        <f t="shared" si="67"/>
        <v>1600325</v>
      </c>
      <c r="BE80" s="23">
        <f t="shared" si="67"/>
        <v>1600325</v>
      </c>
      <c r="BF80" s="23">
        <f t="shared" si="67"/>
        <v>1600325</v>
      </c>
      <c r="BG80" s="23">
        <f t="shared" si="67"/>
        <v>1600325</v>
      </c>
      <c r="BH80" s="23">
        <f t="shared" si="67"/>
        <v>1600325</v>
      </c>
      <c r="BI80" s="23">
        <f t="shared" si="67"/>
        <v>0</v>
      </c>
      <c r="BJ80" s="23">
        <f t="shared" si="67"/>
        <v>0</v>
      </c>
      <c r="BK80" s="23">
        <f t="shared" si="67"/>
        <v>0</v>
      </c>
      <c r="BL80" s="23">
        <f t="shared" si="67"/>
        <v>0</v>
      </c>
      <c r="BM80" s="23">
        <f t="shared" si="67"/>
        <v>0</v>
      </c>
      <c r="BN80" s="23">
        <f t="shared" si="67"/>
        <v>0</v>
      </c>
      <c r="BO80" s="23">
        <f t="shared" si="67"/>
        <v>0</v>
      </c>
      <c r="BP80" s="23">
        <f t="shared" si="67"/>
        <v>0</v>
      </c>
      <c r="BQ80" s="23">
        <f t="shared" si="67"/>
        <v>0</v>
      </c>
      <c r="BR80" s="23">
        <f t="shared" si="67"/>
        <v>0</v>
      </c>
    </row>
    <row r="81" spans="2:71" x14ac:dyDescent="0.3">
      <c r="B81" s="54" t="s">
        <v>39</v>
      </c>
      <c r="C81" s="55">
        <f>G36</f>
        <v>1.516199237199907E-2</v>
      </c>
      <c r="D81" s="57">
        <f>H36</f>
        <v>41000</v>
      </c>
      <c r="E81" s="57">
        <v>100000</v>
      </c>
      <c r="F81" s="45">
        <v>41000</v>
      </c>
      <c r="G81" s="45">
        <v>41000</v>
      </c>
      <c r="H81" s="45">
        <v>0</v>
      </c>
      <c r="AC81" s="45">
        <f t="shared" si="62"/>
        <v>2027</v>
      </c>
      <c r="AD81" s="23">
        <f t="shared" si="66"/>
        <v>0</v>
      </c>
      <c r="AE81" s="23">
        <f t="shared" si="66"/>
        <v>0</v>
      </c>
      <c r="AF81" s="23">
        <f t="shared" si="66"/>
        <v>0</v>
      </c>
      <c r="AG81" s="23">
        <f t="shared" si="66"/>
        <v>0</v>
      </c>
      <c r="AH81" s="23">
        <f t="shared" si="66"/>
        <v>0</v>
      </c>
      <c r="AI81" s="23">
        <f t="shared" si="66"/>
        <v>1133486.2</v>
      </c>
      <c r="AJ81" s="23">
        <f t="shared" si="66"/>
        <v>1133486.2</v>
      </c>
      <c r="AK81" s="23">
        <f t="shared" si="66"/>
        <v>1133486.2</v>
      </c>
      <c r="AL81" s="23">
        <f t="shared" si="66"/>
        <v>1133486.2</v>
      </c>
      <c r="AM81" s="23">
        <f t="shared" si="66"/>
        <v>1133486.2</v>
      </c>
      <c r="AN81" s="23">
        <f t="shared" si="66"/>
        <v>0</v>
      </c>
      <c r="AO81" s="23">
        <f t="shared" si="66"/>
        <v>0</v>
      </c>
      <c r="AP81" s="23">
        <f t="shared" si="66"/>
        <v>0</v>
      </c>
      <c r="AQ81" s="23">
        <f t="shared" si="66"/>
        <v>0</v>
      </c>
      <c r="AR81" s="23">
        <f t="shared" si="66"/>
        <v>0</v>
      </c>
      <c r="AS81" s="23">
        <f t="shared" si="66"/>
        <v>0</v>
      </c>
      <c r="AT81" s="23">
        <f t="shared" si="66"/>
        <v>0</v>
      </c>
      <c r="AU81" s="23">
        <f t="shared" si="66"/>
        <v>0</v>
      </c>
      <c r="AV81" s="23">
        <f t="shared" si="66"/>
        <v>0</v>
      </c>
      <c r="AW81" s="23"/>
      <c r="AY81" s="45">
        <f t="shared" si="64"/>
        <v>2027</v>
      </c>
      <c r="AZ81" s="23">
        <f t="shared" si="67"/>
        <v>0</v>
      </c>
      <c r="BA81" s="23">
        <f t="shared" si="67"/>
        <v>0</v>
      </c>
      <c r="BB81" s="23">
        <f t="shared" si="67"/>
        <v>0</v>
      </c>
      <c r="BC81" s="23">
        <f t="shared" si="67"/>
        <v>0</v>
      </c>
      <c r="BD81" s="23">
        <f t="shared" si="67"/>
        <v>0</v>
      </c>
      <c r="BE81" s="23">
        <f t="shared" si="67"/>
        <v>1644952.6</v>
      </c>
      <c r="BF81" s="23">
        <f t="shared" si="67"/>
        <v>1644952.6</v>
      </c>
      <c r="BG81" s="23">
        <f t="shared" si="67"/>
        <v>1644952.6</v>
      </c>
      <c r="BH81" s="23">
        <f t="shared" si="67"/>
        <v>1644952.6</v>
      </c>
      <c r="BI81" s="23">
        <f t="shared" si="67"/>
        <v>1644952.6</v>
      </c>
      <c r="BJ81" s="23">
        <f t="shared" si="67"/>
        <v>0</v>
      </c>
      <c r="BK81" s="23">
        <f t="shared" si="67"/>
        <v>0</v>
      </c>
      <c r="BL81" s="23">
        <f t="shared" si="67"/>
        <v>0</v>
      </c>
      <c r="BM81" s="23">
        <f t="shared" si="67"/>
        <v>0</v>
      </c>
      <c r="BN81" s="23">
        <f t="shared" si="67"/>
        <v>0</v>
      </c>
      <c r="BO81" s="23">
        <f t="shared" si="67"/>
        <v>0</v>
      </c>
      <c r="BP81" s="23">
        <f t="shared" si="67"/>
        <v>0</v>
      </c>
      <c r="BQ81" s="23">
        <f t="shared" si="67"/>
        <v>0</v>
      </c>
      <c r="BR81" s="23">
        <f t="shared" si="67"/>
        <v>0</v>
      </c>
    </row>
    <row r="82" spans="2:71" x14ac:dyDescent="0.3">
      <c r="B82" s="58" t="s">
        <v>44</v>
      </c>
      <c r="C82" s="59">
        <f>SUM(C77:C81)</f>
        <v>0.60000000007017096</v>
      </c>
      <c r="D82" s="46"/>
      <c r="E82" s="45"/>
      <c r="AC82" s="45">
        <f t="shared" si="62"/>
        <v>2028</v>
      </c>
      <c r="AD82" s="23">
        <f t="shared" si="66"/>
        <v>0</v>
      </c>
      <c r="AE82" s="23">
        <f t="shared" si="66"/>
        <v>0</v>
      </c>
      <c r="AF82" s="23">
        <f t="shared" si="66"/>
        <v>0</v>
      </c>
      <c r="AG82" s="23">
        <f t="shared" si="66"/>
        <v>0</v>
      </c>
      <c r="AH82" s="23">
        <f t="shared" si="66"/>
        <v>0</v>
      </c>
      <c r="AI82" s="23">
        <f t="shared" si="66"/>
        <v>0</v>
      </c>
      <c r="AJ82" s="23">
        <f t="shared" si="66"/>
        <v>1141136.8</v>
      </c>
      <c r="AK82" s="23">
        <f t="shared" si="66"/>
        <v>1141136.8</v>
      </c>
      <c r="AL82" s="23">
        <f t="shared" si="66"/>
        <v>1141136.8</v>
      </c>
      <c r="AM82" s="23">
        <f t="shared" si="66"/>
        <v>1141136.8</v>
      </c>
      <c r="AN82" s="23">
        <f t="shared" si="66"/>
        <v>1141136.8</v>
      </c>
      <c r="AO82" s="23">
        <f t="shared" si="66"/>
        <v>0</v>
      </c>
      <c r="AP82" s="23">
        <f t="shared" si="66"/>
        <v>0</v>
      </c>
      <c r="AQ82" s="23">
        <f t="shared" si="66"/>
        <v>0</v>
      </c>
      <c r="AR82" s="23">
        <f t="shared" si="66"/>
        <v>0</v>
      </c>
      <c r="AS82" s="23">
        <f t="shared" si="66"/>
        <v>0</v>
      </c>
      <c r="AT82" s="23">
        <f t="shared" si="66"/>
        <v>0</v>
      </c>
      <c r="AU82" s="23">
        <f t="shared" si="66"/>
        <v>0</v>
      </c>
      <c r="AV82" s="23">
        <f t="shared" si="66"/>
        <v>0</v>
      </c>
      <c r="AW82" s="23"/>
      <c r="AY82" s="45">
        <f t="shared" si="64"/>
        <v>2028</v>
      </c>
      <c r="AZ82" s="23">
        <f t="shared" si="67"/>
        <v>0</v>
      </c>
      <c r="BA82" s="23">
        <f t="shared" si="67"/>
        <v>0</v>
      </c>
      <c r="BB82" s="23">
        <f t="shared" si="67"/>
        <v>0</v>
      </c>
      <c r="BC82" s="23">
        <f t="shared" si="67"/>
        <v>0</v>
      </c>
      <c r="BD82" s="23">
        <f t="shared" si="67"/>
        <v>0</v>
      </c>
      <c r="BE82" s="23">
        <f t="shared" si="67"/>
        <v>0</v>
      </c>
      <c r="BF82" s="23">
        <f t="shared" si="67"/>
        <v>1656055.5999999999</v>
      </c>
      <c r="BG82" s="23">
        <f t="shared" si="67"/>
        <v>1656055.5999999999</v>
      </c>
      <c r="BH82" s="23">
        <f t="shared" si="67"/>
        <v>1656055.5999999999</v>
      </c>
      <c r="BI82" s="23">
        <f t="shared" si="67"/>
        <v>1656055.5999999999</v>
      </c>
      <c r="BJ82" s="23">
        <f t="shared" si="67"/>
        <v>1656055.5999999999</v>
      </c>
      <c r="BK82" s="23">
        <f t="shared" si="67"/>
        <v>0</v>
      </c>
      <c r="BL82" s="23">
        <f t="shared" si="67"/>
        <v>0</v>
      </c>
      <c r="BM82" s="23">
        <f t="shared" si="67"/>
        <v>0</v>
      </c>
      <c r="BN82" s="23">
        <f t="shared" si="67"/>
        <v>0</v>
      </c>
      <c r="BO82" s="23">
        <f t="shared" si="67"/>
        <v>0</v>
      </c>
      <c r="BP82" s="23">
        <f t="shared" si="67"/>
        <v>0</v>
      </c>
      <c r="BQ82" s="23">
        <f t="shared" si="67"/>
        <v>0</v>
      </c>
      <c r="BR82" s="23">
        <f t="shared" si="67"/>
        <v>0</v>
      </c>
    </row>
    <row r="83" spans="2:71" x14ac:dyDescent="0.3">
      <c r="B83" s="45"/>
      <c r="C83" s="45"/>
      <c r="D83" s="45"/>
      <c r="E83" s="45"/>
      <c r="AC83" s="45">
        <f t="shared" si="62"/>
        <v>2029</v>
      </c>
      <c r="AD83" s="23">
        <f t="shared" si="66"/>
        <v>0</v>
      </c>
      <c r="AE83" s="23">
        <f t="shared" si="66"/>
        <v>0</v>
      </c>
      <c r="AF83" s="23">
        <f t="shared" si="66"/>
        <v>0</v>
      </c>
      <c r="AG83" s="23">
        <f t="shared" si="66"/>
        <v>0</v>
      </c>
      <c r="AH83" s="23">
        <f t="shared" si="66"/>
        <v>0</v>
      </c>
      <c r="AI83" s="23">
        <f t="shared" si="66"/>
        <v>0</v>
      </c>
      <c r="AJ83" s="23">
        <f t="shared" si="66"/>
        <v>0</v>
      </c>
      <c r="AK83" s="23">
        <f t="shared" si="66"/>
        <v>1163768</v>
      </c>
      <c r="AL83" s="23">
        <f t="shared" si="66"/>
        <v>1163768</v>
      </c>
      <c r="AM83" s="23">
        <f t="shared" si="66"/>
        <v>1163768</v>
      </c>
      <c r="AN83" s="23">
        <f t="shared" si="66"/>
        <v>1163768</v>
      </c>
      <c r="AO83" s="23">
        <f t="shared" si="66"/>
        <v>1163768</v>
      </c>
      <c r="AP83" s="23">
        <f t="shared" si="66"/>
        <v>0</v>
      </c>
      <c r="AQ83" s="23">
        <f t="shared" si="66"/>
        <v>0</v>
      </c>
      <c r="AR83" s="23">
        <f t="shared" si="66"/>
        <v>0</v>
      </c>
      <c r="AS83" s="23">
        <f t="shared" si="66"/>
        <v>0</v>
      </c>
      <c r="AT83" s="23">
        <f t="shared" si="66"/>
        <v>0</v>
      </c>
      <c r="AU83" s="23">
        <f t="shared" si="66"/>
        <v>0</v>
      </c>
      <c r="AV83" s="23">
        <f t="shared" si="66"/>
        <v>0</v>
      </c>
      <c r="AW83" s="23"/>
      <c r="AY83" s="45">
        <f t="shared" si="64"/>
        <v>2029</v>
      </c>
      <c r="AZ83" s="23">
        <f t="shared" si="67"/>
        <v>0</v>
      </c>
      <c r="BA83" s="23">
        <f t="shared" si="67"/>
        <v>0</v>
      </c>
      <c r="BB83" s="23">
        <f t="shared" si="67"/>
        <v>0</v>
      </c>
      <c r="BC83" s="23">
        <f t="shared" si="67"/>
        <v>0</v>
      </c>
      <c r="BD83" s="23">
        <f t="shared" si="67"/>
        <v>0</v>
      </c>
      <c r="BE83" s="23">
        <f t="shared" si="67"/>
        <v>0</v>
      </c>
      <c r="BF83" s="23">
        <f t="shared" si="67"/>
        <v>0</v>
      </c>
      <c r="BG83" s="23">
        <f t="shared" si="67"/>
        <v>1688898.8</v>
      </c>
      <c r="BH83" s="23">
        <f t="shared" si="67"/>
        <v>1688898.8</v>
      </c>
      <c r="BI83" s="23">
        <f t="shared" si="67"/>
        <v>1688898.8</v>
      </c>
      <c r="BJ83" s="23">
        <f t="shared" si="67"/>
        <v>1688898.8</v>
      </c>
      <c r="BK83" s="23">
        <f t="shared" si="67"/>
        <v>1688898.8</v>
      </c>
      <c r="BL83" s="23">
        <f t="shared" si="67"/>
        <v>0</v>
      </c>
      <c r="BM83" s="23">
        <f t="shared" si="67"/>
        <v>0</v>
      </c>
      <c r="BN83" s="23">
        <f t="shared" si="67"/>
        <v>0</v>
      </c>
      <c r="BO83" s="23">
        <f t="shared" si="67"/>
        <v>0</v>
      </c>
      <c r="BP83" s="23">
        <f t="shared" si="67"/>
        <v>0</v>
      </c>
      <c r="BQ83" s="23">
        <f t="shared" si="67"/>
        <v>0</v>
      </c>
      <c r="BR83" s="23">
        <f t="shared" si="67"/>
        <v>0</v>
      </c>
    </row>
    <row r="84" spans="2:71" x14ac:dyDescent="0.3">
      <c r="B84" s="251" t="s">
        <v>60</v>
      </c>
      <c r="C84" s="24" t="s">
        <v>10</v>
      </c>
      <c r="D84" s="24" t="s">
        <v>11</v>
      </c>
      <c r="E84" s="24" t="s">
        <v>43</v>
      </c>
      <c r="F84" s="24" t="s">
        <v>48</v>
      </c>
      <c r="G84" s="168" t="s">
        <v>160</v>
      </c>
      <c r="H84" s="169" t="s">
        <v>50</v>
      </c>
      <c r="AC84" s="45">
        <f t="shared" si="62"/>
        <v>2030</v>
      </c>
      <c r="AD84" s="23">
        <f t="shared" si="66"/>
        <v>0</v>
      </c>
      <c r="AE84" s="23">
        <f t="shared" si="66"/>
        <v>0</v>
      </c>
      <c r="AF84" s="23">
        <f t="shared" si="66"/>
        <v>0</v>
      </c>
      <c r="AG84" s="23">
        <f t="shared" si="66"/>
        <v>0</v>
      </c>
      <c r="AH84" s="23">
        <f t="shared" si="66"/>
        <v>0</v>
      </c>
      <c r="AI84" s="23">
        <f t="shared" si="66"/>
        <v>0</v>
      </c>
      <c r="AJ84" s="23">
        <f t="shared" si="66"/>
        <v>0</v>
      </c>
      <c r="AK84" s="23">
        <f t="shared" si="66"/>
        <v>0</v>
      </c>
      <c r="AL84" s="23">
        <f t="shared" si="66"/>
        <v>1182152</v>
      </c>
      <c r="AM84" s="23">
        <f t="shared" si="66"/>
        <v>1182152</v>
      </c>
      <c r="AN84" s="23">
        <f t="shared" si="66"/>
        <v>1182152</v>
      </c>
      <c r="AO84" s="23">
        <f t="shared" si="66"/>
        <v>1182152</v>
      </c>
      <c r="AP84" s="23">
        <f t="shared" si="66"/>
        <v>1182152</v>
      </c>
      <c r="AQ84" s="23">
        <f t="shared" si="66"/>
        <v>0</v>
      </c>
      <c r="AR84" s="23">
        <f t="shared" si="66"/>
        <v>0</v>
      </c>
      <c r="AS84" s="23">
        <f t="shared" si="66"/>
        <v>0</v>
      </c>
      <c r="AT84" s="23">
        <f t="shared" si="66"/>
        <v>0</v>
      </c>
      <c r="AU84" s="23">
        <f t="shared" si="66"/>
        <v>0</v>
      </c>
      <c r="AV84" s="23">
        <f t="shared" si="66"/>
        <v>0</v>
      </c>
      <c r="AW84" s="23"/>
      <c r="AY84" s="45">
        <f t="shared" si="64"/>
        <v>2030</v>
      </c>
      <c r="AZ84" s="23">
        <f t="shared" si="67"/>
        <v>0</v>
      </c>
      <c r="BA84" s="23">
        <f t="shared" si="67"/>
        <v>0</v>
      </c>
      <c r="BB84" s="23">
        <f t="shared" si="67"/>
        <v>0</v>
      </c>
      <c r="BC84" s="23">
        <f t="shared" si="67"/>
        <v>0</v>
      </c>
      <c r="BD84" s="23">
        <f t="shared" si="67"/>
        <v>0</v>
      </c>
      <c r="BE84" s="23">
        <f t="shared" si="67"/>
        <v>0</v>
      </c>
      <c r="BF84" s="23">
        <f t="shared" si="67"/>
        <v>0</v>
      </c>
      <c r="BG84" s="23">
        <f t="shared" si="67"/>
        <v>0</v>
      </c>
      <c r="BH84" s="23">
        <f t="shared" si="67"/>
        <v>1715578.4</v>
      </c>
      <c r="BI84" s="23">
        <f t="shared" si="67"/>
        <v>1715578.4</v>
      </c>
      <c r="BJ84" s="23">
        <f t="shared" si="67"/>
        <v>1715578.4</v>
      </c>
      <c r="BK84" s="23">
        <f t="shared" si="67"/>
        <v>1715578.4</v>
      </c>
      <c r="BL84" s="23">
        <f t="shared" si="67"/>
        <v>1715578.4</v>
      </c>
      <c r="BM84" s="23">
        <f t="shared" si="67"/>
        <v>0</v>
      </c>
      <c r="BN84" s="23">
        <f t="shared" si="67"/>
        <v>0</v>
      </c>
      <c r="BO84" s="23">
        <f t="shared" si="67"/>
        <v>0</v>
      </c>
      <c r="BP84" s="23">
        <f t="shared" si="67"/>
        <v>0</v>
      </c>
      <c r="BQ84" s="23">
        <f t="shared" si="67"/>
        <v>0</v>
      </c>
      <c r="BR84" s="23">
        <f t="shared" si="67"/>
        <v>0</v>
      </c>
    </row>
    <row r="85" spans="2:71" x14ac:dyDescent="0.3">
      <c r="B85" s="60" t="s">
        <v>29</v>
      </c>
      <c r="C85" s="61">
        <f>G26</f>
        <v>2.7852404906817105E-2</v>
      </c>
      <c r="D85" s="62">
        <f>H26</f>
        <v>168000</v>
      </c>
      <c r="E85" s="63">
        <v>185000</v>
      </c>
      <c r="F85" s="45">
        <v>168000</v>
      </c>
      <c r="G85" s="45">
        <v>168000</v>
      </c>
      <c r="H85" s="45">
        <f>G85-F85</f>
        <v>0</v>
      </c>
      <c r="AC85" s="45">
        <f t="shared" si="62"/>
        <v>2031</v>
      </c>
      <c r="AD85" s="23">
        <f t="shared" si="66"/>
        <v>0</v>
      </c>
      <c r="AE85" s="23">
        <f t="shared" si="66"/>
        <v>0</v>
      </c>
      <c r="AF85" s="23">
        <f t="shared" si="66"/>
        <v>0</v>
      </c>
      <c r="AG85" s="23">
        <f t="shared" si="66"/>
        <v>0</v>
      </c>
      <c r="AH85" s="23">
        <f t="shared" si="66"/>
        <v>0</v>
      </c>
      <c r="AI85" s="23">
        <f t="shared" si="66"/>
        <v>0</v>
      </c>
      <c r="AJ85" s="23">
        <f t="shared" si="66"/>
        <v>0</v>
      </c>
      <c r="AK85" s="23">
        <f t="shared" si="66"/>
        <v>0</v>
      </c>
      <c r="AL85" s="23">
        <f t="shared" si="66"/>
        <v>0</v>
      </c>
      <c r="AM85" s="23">
        <f t="shared" si="66"/>
        <v>1200368.6000000001</v>
      </c>
      <c r="AN85" s="23">
        <f t="shared" si="66"/>
        <v>1200368.6000000001</v>
      </c>
      <c r="AO85" s="23">
        <f t="shared" si="66"/>
        <v>1200368.6000000001</v>
      </c>
      <c r="AP85" s="23">
        <f t="shared" si="66"/>
        <v>1200368.6000000001</v>
      </c>
      <c r="AQ85" s="23">
        <f t="shared" si="66"/>
        <v>1200368.6000000001</v>
      </c>
      <c r="AR85" s="23">
        <f t="shared" si="66"/>
        <v>0</v>
      </c>
      <c r="AS85" s="23">
        <f t="shared" si="66"/>
        <v>0</v>
      </c>
      <c r="AT85" s="23">
        <f t="shared" si="66"/>
        <v>0</v>
      </c>
      <c r="AU85" s="23">
        <f t="shared" si="66"/>
        <v>0</v>
      </c>
      <c r="AV85" s="23">
        <f t="shared" si="66"/>
        <v>0</v>
      </c>
      <c r="AW85" s="23"/>
      <c r="AY85" s="45">
        <f t="shared" si="64"/>
        <v>2031</v>
      </c>
      <c r="AZ85" s="23">
        <f t="shared" si="67"/>
        <v>0</v>
      </c>
      <c r="BA85" s="23">
        <f t="shared" si="67"/>
        <v>0</v>
      </c>
      <c r="BB85" s="23">
        <f t="shared" si="67"/>
        <v>0</v>
      </c>
      <c r="BC85" s="23">
        <f t="shared" si="67"/>
        <v>0</v>
      </c>
      <c r="BD85" s="23">
        <f t="shared" si="67"/>
        <v>0</v>
      </c>
      <c r="BE85" s="23">
        <f t="shared" si="67"/>
        <v>0</v>
      </c>
      <c r="BF85" s="23">
        <f t="shared" si="67"/>
        <v>0</v>
      </c>
      <c r="BG85" s="23">
        <f t="shared" si="67"/>
        <v>0</v>
      </c>
      <c r="BH85" s="23">
        <f t="shared" si="67"/>
        <v>0</v>
      </c>
      <c r="BI85" s="23">
        <f t="shared" si="67"/>
        <v>1742015</v>
      </c>
      <c r="BJ85" s="23">
        <f t="shared" si="67"/>
        <v>1742015</v>
      </c>
      <c r="BK85" s="23">
        <f t="shared" si="67"/>
        <v>1742015</v>
      </c>
      <c r="BL85" s="23">
        <f t="shared" si="67"/>
        <v>1742015</v>
      </c>
      <c r="BM85" s="23">
        <f t="shared" si="67"/>
        <v>1742015</v>
      </c>
      <c r="BN85" s="23">
        <f t="shared" si="67"/>
        <v>0</v>
      </c>
      <c r="BO85" s="23">
        <f t="shared" si="67"/>
        <v>0</v>
      </c>
      <c r="BP85" s="23">
        <f t="shared" si="67"/>
        <v>0</v>
      </c>
      <c r="BQ85" s="23">
        <f t="shared" si="67"/>
        <v>0</v>
      </c>
      <c r="BR85" s="23">
        <f t="shared" si="67"/>
        <v>0</v>
      </c>
    </row>
    <row r="86" spans="2:71" x14ac:dyDescent="0.3">
      <c r="B86" s="60" t="s">
        <v>32</v>
      </c>
      <c r="C86" s="61">
        <f t="shared" ref="C86:D90" si="68">G29</f>
        <v>1.1025432311432411E-2</v>
      </c>
      <c r="D86" s="62">
        <f t="shared" si="68"/>
        <v>153000</v>
      </c>
      <c r="E86" s="63">
        <v>185000</v>
      </c>
      <c r="F86" s="45">
        <v>153000</v>
      </c>
      <c r="G86" s="45">
        <v>153000</v>
      </c>
      <c r="H86" s="45">
        <f t="shared" ref="H86:H91" si="69">G86-F86</f>
        <v>0</v>
      </c>
      <c r="AC86" s="45">
        <f t="shared" si="62"/>
        <v>2032</v>
      </c>
      <c r="AD86" s="23">
        <f t="shared" si="66"/>
        <v>0</v>
      </c>
      <c r="AE86" s="23">
        <f t="shared" si="66"/>
        <v>0</v>
      </c>
      <c r="AF86" s="23">
        <f t="shared" si="66"/>
        <v>0</v>
      </c>
      <c r="AG86" s="23">
        <f t="shared" si="66"/>
        <v>0</v>
      </c>
      <c r="AH86" s="23">
        <f t="shared" si="66"/>
        <v>0</v>
      </c>
      <c r="AI86" s="23">
        <f t="shared" si="66"/>
        <v>0</v>
      </c>
      <c r="AJ86" s="23">
        <f t="shared" si="66"/>
        <v>0</v>
      </c>
      <c r="AK86" s="23">
        <f t="shared" si="66"/>
        <v>0</v>
      </c>
      <c r="AL86" s="23">
        <f t="shared" si="66"/>
        <v>0</v>
      </c>
      <c r="AM86" s="23">
        <f t="shared" si="66"/>
        <v>0</v>
      </c>
      <c r="AN86" s="23">
        <f t="shared" si="66"/>
        <v>1233973.3999999999</v>
      </c>
      <c r="AO86" s="23">
        <f t="shared" si="66"/>
        <v>1233973.3999999999</v>
      </c>
      <c r="AP86" s="23">
        <f t="shared" si="66"/>
        <v>1233973.3999999999</v>
      </c>
      <c r="AQ86" s="23">
        <f t="shared" si="66"/>
        <v>1233973.3999999999</v>
      </c>
      <c r="AR86" s="23">
        <f t="shared" si="66"/>
        <v>1233973.3999999999</v>
      </c>
      <c r="AS86" s="23">
        <f t="shared" si="66"/>
        <v>0</v>
      </c>
      <c r="AT86" s="23">
        <f t="shared" si="66"/>
        <v>0</v>
      </c>
      <c r="AU86" s="23">
        <f t="shared" si="66"/>
        <v>0</v>
      </c>
      <c r="AV86" s="23">
        <f t="shared" si="66"/>
        <v>0</v>
      </c>
      <c r="AW86" s="23"/>
      <c r="AY86" s="45">
        <f t="shared" si="64"/>
        <v>2032</v>
      </c>
      <c r="AZ86" s="23">
        <f t="shared" si="67"/>
        <v>0</v>
      </c>
      <c r="BA86" s="23">
        <f t="shared" si="67"/>
        <v>0</v>
      </c>
      <c r="BB86" s="23">
        <f t="shared" si="67"/>
        <v>0</v>
      </c>
      <c r="BC86" s="23">
        <f t="shared" si="67"/>
        <v>0</v>
      </c>
      <c r="BD86" s="23">
        <f t="shared" si="67"/>
        <v>0</v>
      </c>
      <c r="BE86" s="23">
        <f t="shared" si="67"/>
        <v>0</v>
      </c>
      <c r="BF86" s="23">
        <f t="shared" si="67"/>
        <v>0</v>
      </c>
      <c r="BG86" s="23">
        <f t="shared" si="67"/>
        <v>0</v>
      </c>
      <c r="BH86" s="23">
        <f t="shared" si="67"/>
        <v>0</v>
      </c>
      <c r="BI86" s="23">
        <f t="shared" si="67"/>
        <v>0</v>
      </c>
      <c r="BJ86" s="23">
        <f t="shared" si="67"/>
        <v>1790783.4</v>
      </c>
      <c r="BK86" s="23">
        <f t="shared" si="67"/>
        <v>1790783.4</v>
      </c>
      <c r="BL86" s="23">
        <f t="shared" si="67"/>
        <v>1790783.4</v>
      </c>
      <c r="BM86" s="23">
        <f t="shared" si="67"/>
        <v>1790783.4</v>
      </c>
      <c r="BN86" s="23">
        <f t="shared" si="67"/>
        <v>1790783.4</v>
      </c>
      <c r="BO86" s="23">
        <f t="shared" si="67"/>
        <v>0</v>
      </c>
      <c r="BP86" s="23">
        <f t="shared" si="67"/>
        <v>0</v>
      </c>
      <c r="BQ86" s="23">
        <f t="shared" si="67"/>
        <v>0</v>
      </c>
      <c r="BR86" s="23">
        <f t="shared" si="67"/>
        <v>0</v>
      </c>
    </row>
    <row r="87" spans="2:71" x14ac:dyDescent="0.3">
      <c r="B87" s="60" t="s">
        <v>33</v>
      </c>
      <c r="C87" s="61">
        <f t="shared" si="68"/>
        <v>5.3544783056668514E-3</v>
      </c>
      <c r="D87" s="62">
        <f t="shared" si="68"/>
        <v>153000</v>
      </c>
      <c r="E87" s="63">
        <v>185000</v>
      </c>
      <c r="F87" s="45">
        <v>153000</v>
      </c>
      <c r="G87" s="45">
        <v>153000</v>
      </c>
      <c r="H87" s="45">
        <f t="shared" si="69"/>
        <v>0</v>
      </c>
      <c r="AC87" s="45">
        <f t="shared" si="62"/>
        <v>2033</v>
      </c>
      <c r="AD87" s="23">
        <f t="shared" si="66"/>
        <v>0</v>
      </c>
      <c r="AE87" s="23">
        <f t="shared" si="66"/>
        <v>0</v>
      </c>
      <c r="AF87" s="23">
        <f t="shared" si="66"/>
        <v>0</v>
      </c>
      <c r="AG87" s="23">
        <f t="shared" si="66"/>
        <v>0</v>
      </c>
      <c r="AH87" s="23">
        <f t="shared" si="66"/>
        <v>0</v>
      </c>
      <c r="AI87" s="23">
        <f t="shared" si="66"/>
        <v>0</v>
      </c>
      <c r="AJ87" s="23">
        <f t="shared" si="66"/>
        <v>0</v>
      </c>
      <c r="AK87" s="23">
        <f t="shared" si="66"/>
        <v>0</v>
      </c>
      <c r="AL87" s="23">
        <f t="shared" si="66"/>
        <v>0</v>
      </c>
      <c r="AM87" s="23">
        <f t="shared" si="66"/>
        <v>0</v>
      </c>
      <c r="AN87" s="23">
        <f t="shared" si="66"/>
        <v>0</v>
      </c>
      <c r="AO87" s="23">
        <f t="shared" si="66"/>
        <v>1256691.3999999999</v>
      </c>
      <c r="AP87" s="23">
        <f t="shared" si="66"/>
        <v>1256691.3999999999</v>
      </c>
      <c r="AQ87" s="23">
        <f t="shared" si="66"/>
        <v>1256691.3999999999</v>
      </c>
      <c r="AR87" s="23">
        <f t="shared" si="66"/>
        <v>1256691.3999999999</v>
      </c>
      <c r="AS87" s="23">
        <f t="shared" si="66"/>
        <v>1256691.3999999999</v>
      </c>
      <c r="AT87" s="23">
        <f t="shared" si="66"/>
        <v>0</v>
      </c>
      <c r="AU87" s="23">
        <f t="shared" si="66"/>
        <v>0</v>
      </c>
      <c r="AV87" s="23">
        <f t="shared" si="66"/>
        <v>0</v>
      </c>
      <c r="AW87" s="23"/>
      <c r="AY87" s="45">
        <f t="shared" si="64"/>
        <v>2033</v>
      </c>
      <c r="AZ87" s="23">
        <f t="shared" si="67"/>
        <v>0</v>
      </c>
      <c r="BA87" s="23">
        <f t="shared" si="67"/>
        <v>0</v>
      </c>
      <c r="BB87" s="23">
        <f t="shared" si="67"/>
        <v>0</v>
      </c>
      <c r="BC87" s="23">
        <f t="shared" si="67"/>
        <v>0</v>
      </c>
      <c r="BD87" s="23">
        <f t="shared" si="67"/>
        <v>0</v>
      </c>
      <c r="BE87" s="23">
        <f t="shared" si="67"/>
        <v>0</v>
      </c>
      <c r="BF87" s="23">
        <f t="shared" si="67"/>
        <v>0</v>
      </c>
      <c r="BG87" s="23">
        <f t="shared" si="67"/>
        <v>0</v>
      </c>
      <c r="BH87" s="23">
        <f t="shared" si="67"/>
        <v>0</v>
      </c>
      <c r="BI87" s="23">
        <f t="shared" si="67"/>
        <v>0</v>
      </c>
      <c r="BJ87" s="23">
        <f t="shared" si="67"/>
        <v>0</v>
      </c>
      <c r="BK87" s="23">
        <f t="shared" si="67"/>
        <v>1823752.6</v>
      </c>
      <c r="BL87" s="23">
        <f t="shared" si="67"/>
        <v>1823752.6</v>
      </c>
      <c r="BM87" s="23">
        <f t="shared" si="67"/>
        <v>1823752.6</v>
      </c>
      <c r="BN87" s="23">
        <f t="shared" si="67"/>
        <v>1823752.6</v>
      </c>
      <c r="BO87" s="23">
        <f t="shared" si="67"/>
        <v>1823752.6</v>
      </c>
      <c r="BP87" s="23">
        <f t="shared" si="67"/>
        <v>0</v>
      </c>
      <c r="BQ87" s="23">
        <f t="shared" si="67"/>
        <v>0</v>
      </c>
      <c r="BR87" s="23">
        <f t="shared" si="67"/>
        <v>0</v>
      </c>
    </row>
    <row r="88" spans="2:71" x14ac:dyDescent="0.3">
      <c r="B88" s="60" t="s">
        <v>34</v>
      </c>
      <c r="C88" s="61">
        <f t="shared" si="68"/>
        <v>2.7740567093839159E-2</v>
      </c>
      <c r="D88" s="62">
        <f t="shared" si="68"/>
        <v>153000</v>
      </c>
      <c r="E88" s="63">
        <v>185000</v>
      </c>
      <c r="F88" s="45">
        <v>153000</v>
      </c>
      <c r="G88" s="45">
        <v>153000</v>
      </c>
      <c r="H88" s="45">
        <f t="shared" si="69"/>
        <v>0</v>
      </c>
      <c r="AC88" s="45">
        <f t="shared" si="62"/>
        <v>2034</v>
      </c>
      <c r="AD88" s="23">
        <f t="shared" si="66"/>
        <v>0</v>
      </c>
      <c r="AE88" s="23">
        <f t="shared" si="66"/>
        <v>0</v>
      </c>
      <c r="AF88" s="23">
        <f t="shared" si="66"/>
        <v>0</v>
      </c>
      <c r="AG88" s="23">
        <f t="shared" si="66"/>
        <v>0</v>
      </c>
      <c r="AH88" s="23">
        <f t="shared" si="66"/>
        <v>0</v>
      </c>
      <c r="AI88" s="23">
        <f t="shared" si="66"/>
        <v>0</v>
      </c>
      <c r="AJ88" s="23">
        <f t="shared" si="66"/>
        <v>0</v>
      </c>
      <c r="AK88" s="23">
        <f t="shared" si="66"/>
        <v>0</v>
      </c>
      <c r="AL88" s="23">
        <f t="shared" si="66"/>
        <v>0</v>
      </c>
      <c r="AM88" s="23">
        <f t="shared" si="66"/>
        <v>0</v>
      </c>
      <c r="AN88" s="23">
        <f t="shared" si="66"/>
        <v>0</v>
      </c>
      <c r="AO88" s="23">
        <f t="shared" si="66"/>
        <v>0</v>
      </c>
      <c r="AP88" s="23">
        <f t="shared" si="66"/>
        <v>1296685</v>
      </c>
      <c r="AQ88" s="23">
        <f t="shared" si="66"/>
        <v>1296685</v>
      </c>
      <c r="AR88" s="23">
        <f t="shared" si="66"/>
        <v>1296685</v>
      </c>
      <c r="AS88" s="23">
        <f t="shared" si="66"/>
        <v>1296685</v>
      </c>
      <c r="AT88" s="23">
        <f t="shared" si="66"/>
        <v>1296685</v>
      </c>
      <c r="AU88" s="23">
        <f t="shared" si="66"/>
        <v>0</v>
      </c>
      <c r="AV88" s="23">
        <f t="shared" si="66"/>
        <v>0</v>
      </c>
      <c r="AW88" s="23"/>
      <c r="AY88" s="45">
        <f t="shared" si="64"/>
        <v>2034</v>
      </c>
      <c r="AZ88" s="23">
        <f t="shared" si="67"/>
        <v>0</v>
      </c>
      <c r="BA88" s="23">
        <f t="shared" si="67"/>
        <v>0</v>
      </c>
      <c r="BB88" s="23">
        <f t="shared" si="67"/>
        <v>0</v>
      </c>
      <c r="BC88" s="23">
        <f t="shared" si="67"/>
        <v>0</v>
      </c>
      <c r="BD88" s="23">
        <f t="shared" si="67"/>
        <v>0</v>
      </c>
      <c r="BE88" s="23">
        <f t="shared" si="67"/>
        <v>0</v>
      </c>
      <c r="BF88" s="23">
        <f t="shared" si="67"/>
        <v>0</v>
      </c>
      <c r="BG88" s="23">
        <f t="shared" si="67"/>
        <v>0</v>
      </c>
      <c r="BH88" s="23">
        <f t="shared" si="67"/>
        <v>0</v>
      </c>
      <c r="BI88" s="23">
        <f t="shared" si="67"/>
        <v>0</v>
      </c>
      <c r="BJ88" s="23">
        <f t="shared" si="67"/>
        <v>0</v>
      </c>
      <c r="BK88" s="23">
        <f t="shared" si="67"/>
        <v>0</v>
      </c>
      <c r="BL88" s="23">
        <f t="shared" si="67"/>
        <v>1881792.5999999999</v>
      </c>
      <c r="BM88" s="23">
        <f t="shared" si="67"/>
        <v>1881792.5999999999</v>
      </c>
      <c r="BN88" s="23">
        <f t="shared" si="67"/>
        <v>1881792.5999999999</v>
      </c>
      <c r="BO88" s="23">
        <f t="shared" si="67"/>
        <v>1881792.5999999999</v>
      </c>
      <c r="BP88" s="23">
        <f t="shared" si="67"/>
        <v>1881792.5999999999</v>
      </c>
      <c r="BQ88" s="23">
        <f t="shared" si="67"/>
        <v>0</v>
      </c>
      <c r="BR88" s="23">
        <f t="shared" si="67"/>
        <v>0</v>
      </c>
    </row>
    <row r="89" spans="2:71" x14ac:dyDescent="0.3">
      <c r="B89" s="60" t="s">
        <v>35</v>
      </c>
      <c r="C89" s="61">
        <f t="shared" si="68"/>
        <v>0.12540824304939535</v>
      </c>
      <c r="D89" s="62">
        <f t="shared" si="68"/>
        <v>153000</v>
      </c>
      <c r="E89" s="63">
        <v>185000</v>
      </c>
      <c r="F89" s="45">
        <v>153000</v>
      </c>
      <c r="G89" s="45">
        <v>153000</v>
      </c>
      <c r="H89" s="45">
        <f t="shared" si="69"/>
        <v>0</v>
      </c>
      <c r="AC89" s="45">
        <f t="shared" si="62"/>
        <v>2035</v>
      </c>
      <c r="AD89" s="23">
        <f t="shared" si="66"/>
        <v>0</v>
      </c>
      <c r="AE89" s="23">
        <f t="shared" si="66"/>
        <v>0</v>
      </c>
      <c r="AF89" s="23">
        <f t="shared" si="66"/>
        <v>0</v>
      </c>
      <c r="AG89" s="23">
        <f t="shared" si="66"/>
        <v>0</v>
      </c>
      <c r="AH89" s="23">
        <f t="shared" si="66"/>
        <v>0</v>
      </c>
      <c r="AI89" s="23">
        <f t="shared" si="66"/>
        <v>0</v>
      </c>
      <c r="AJ89" s="23">
        <f t="shared" si="66"/>
        <v>0</v>
      </c>
      <c r="AK89" s="23">
        <f t="shared" si="66"/>
        <v>0</v>
      </c>
      <c r="AL89" s="23">
        <f t="shared" si="66"/>
        <v>0</v>
      </c>
      <c r="AM89" s="23">
        <f t="shared" si="66"/>
        <v>0</v>
      </c>
      <c r="AN89" s="23">
        <f t="shared" si="66"/>
        <v>0</v>
      </c>
      <c r="AO89" s="23">
        <f t="shared" si="66"/>
        <v>0</v>
      </c>
      <c r="AP89" s="23">
        <f t="shared" si="66"/>
        <v>0</v>
      </c>
      <c r="AQ89" s="23">
        <f t="shared" si="66"/>
        <v>1319940.6000000001</v>
      </c>
      <c r="AR89" s="23">
        <f t="shared" si="66"/>
        <v>1319940.6000000001</v>
      </c>
      <c r="AS89" s="23">
        <f t="shared" si="66"/>
        <v>1319940.6000000001</v>
      </c>
      <c r="AT89" s="23">
        <f t="shared" si="66"/>
        <v>1319940.6000000001</v>
      </c>
      <c r="AU89" s="23">
        <f t="shared" si="66"/>
        <v>1319940.6000000001</v>
      </c>
      <c r="AV89" s="23">
        <f t="shared" si="66"/>
        <v>0</v>
      </c>
      <c r="AW89" s="23"/>
      <c r="AY89" s="45">
        <f t="shared" si="64"/>
        <v>2035</v>
      </c>
      <c r="AZ89" s="23">
        <f t="shared" si="67"/>
        <v>0</v>
      </c>
      <c r="BA89" s="23">
        <f t="shared" si="67"/>
        <v>0</v>
      </c>
      <c r="BB89" s="23">
        <f t="shared" si="67"/>
        <v>0</v>
      </c>
      <c r="BC89" s="23">
        <f t="shared" si="67"/>
        <v>0</v>
      </c>
      <c r="BD89" s="23">
        <f t="shared" si="67"/>
        <v>0</v>
      </c>
      <c r="BE89" s="23">
        <f t="shared" si="67"/>
        <v>0</v>
      </c>
      <c r="BF89" s="23">
        <f t="shared" si="67"/>
        <v>0</v>
      </c>
      <c r="BG89" s="23">
        <f t="shared" si="67"/>
        <v>0</v>
      </c>
      <c r="BH89" s="23">
        <f t="shared" si="67"/>
        <v>0</v>
      </c>
      <c r="BI89" s="23">
        <f t="shared" si="67"/>
        <v>0</v>
      </c>
      <c r="BJ89" s="23">
        <f t="shared" si="67"/>
        <v>0</v>
      </c>
      <c r="BK89" s="23">
        <f t="shared" si="67"/>
        <v>0</v>
      </c>
      <c r="BL89" s="23">
        <f t="shared" si="67"/>
        <v>0</v>
      </c>
      <c r="BM89" s="23">
        <f t="shared" si="67"/>
        <v>1915541.7999999998</v>
      </c>
      <c r="BN89" s="23">
        <f t="shared" si="67"/>
        <v>1915541.7999999998</v>
      </c>
      <c r="BO89" s="23">
        <f t="shared" si="67"/>
        <v>1915541.7999999998</v>
      </c>
      <c r="BP89" s="23">
        <f t="shared" si="67"/>
        <v>1915541.7999999998</v>
      </c>
      <c r="BQ89" s="23">
        <f t="shared" si="67"/>
        <v>1915541.7999999998</v>
      </c>
      <c r="BR89" s="23">
        <f t="shared" si="67"/>
        <v>0</v>
      </c>
    </row>
    <row r="90" spans="2:71" x14ac:dyDescent="0.3">
      <c r="B90" s="60" t="s">
        <v>36</v>
      </c>
      <c r="C90" s="61">
        <f t="shared" si="68"/>
        <v>0.14721995479026345</v>
      </c>
      <c r="D90" s="62">
        <f t="shared" si="68"/>
        <v>153000</v>
      </c>
      <c r="E90" s="63">
        <v>185000</v>
      </c>
      <c r="F90" s="45">
        <v>153000</v>
      </c>
      <c r="G90" s="45">
        <v>153000</v>
      </c>
      <c r="H90" s="45">
        <f t="shared" si="69"/>
        <v>0</v>
      </c>
      <c r="AC90" s="45">
        <v>2036</v>
      </c>
      <c r="AD90" s="23">
        <f t="shared" si="66"/>
        <v>0</v>
      </c>
      <c r="AE90" s="23">
        <f t="shared" si="66"/>
        <v>0</v>
      </c>
      <c r="AF90" s="23">
        <f t="shared" si="66"/>
        <v>0</v>
      </c>
      <c r="AG90" s="23">
        <f t="shared" si="66"/>
        <v>0</v>
      </c>
      <c r="AH90" s="23">
        <f t="shared" si="66"/>
        <v>0</v>
      </c>
      <c r="AI90" s="23">
        <f t="shared" si="66"/>
        <v>0</v>
      </c>
      <c r="AJ90" s="23">
        <f t="shared" si="66"/>
        <v>0</v>
      </c>
      <c r="AK90" s="23">
        <f t="shared" si="66"/>
        <v>0</v>
      </c>
      <c r="AL90" s="23">
        <f t="shared" ref="AL90:AV90" si="70">SUM(AL67,AL44,AL21)</f>
        <v>0</v>
      </c>
      <c r="AM90" s="23">
        <f t="shared" si="70"/>
        <v>0</v>
      </c>
      <c r="AN90" s="23">
        <f t="shared" si="70"/>
        <v>0</v>
      </c>
      <c r="AO90" s="23">
        <f t="shared" si="70"/>
        <v>0</v>
      </c>
      <c r="AP90" s="23">
        <f t="shared" si="70"/>
        <v>0</v>
      </c>
      <c r="AQ90" s="23">
        <f t="shared" si="70"/>
        <v>0</v>
      </c>
      <c r="AR90" s="23">
        <f t="shared" si="70"/>
        <v>1325860.4000000001</v>
      </c>
      <c r="AS90" s="23">
        <f t="shared" si="70"/>
        <v>1325860.4000000001</v>
      </c>
      <c r="AT90" s="23">
        <f t="shared" si="70"/>
        <v>1325860.4000000001</v>
      </c>
      <c r="AU90" s="23">
        <f t="shared" si="70"/>
        <v>1325860.4000000001</v>
      </c>
      <c r="AV90" s="23">
        <f t="shared" si="70"/>
        <v>1325860.4000000001</v>
      </c>
      <c r="AW90" s="23"/>
      <c r="AY90" s="45">
        <v>2036</v>
      </c>
      <c r="AZ90" s="23">
        <f t="shared" si="67"/>
        <v>0</v>
      </c>
      <c r="BA90" s="23">
        <f t="shared" si="67"/>
        <v>0</v>
      </c>
      <c r="BB90" s="23">
        <f t="shared" si="67"/>
        <v>0</v>
      </c>
      <c r="BC90" s="23">
        <f t="shared" si="67"/>
        <v>0</v>
      </c>
      <c r="BD90" s="23">
        <f t="shared" si="67"/>
        <v>0</v>
      </c>
      <c r="BE90" s="23">
        <f t="shared" si="67"/>
        <v>0</v>
      </c>
      <c r="BF90" s="23">
        <f t="shared" si="67"/>
        <v>0</v>
      </c>
      <c r="BG90" s="23">
        <f t="shared" si="67"/>
        <v>0</v>
      </c>
      <c r="BH90" s="23">
        <f t="shared" ref="BH90:BR90" si="71">SUM(BH67,BH44,BH21)</f>
        <v>0</v>
      </c>
      <c r="BI90" s="23">
        <f t="shared" si="71"/>
        <v>0</v>
      </c>
      <c r="BJ90" s="23">
        <f t="shared" si="71"/>
        <v>0</v>
      </c>
      <c r="BK90" s="23">
        <f t="shared" si="71"/>
        <v>0</v>
      </c>
      <c r="BL90" s="23">
        <f t="shared" si="71"/>
        <v>0</v>
      </c>
      <c r="BM90" s="23">
        <f t="shared" si="71"/>
        <v>0</v>
      </c>
      <c r="BN90" s="23">
        <f t="shared" si="71"/>
        <v>1924132.8</v>
      </c>
      <c r="BO90" s="23">
        <f t="shared" si="71"/>
        <v>1924132.8</v>
      </c>
      <c r="BP90" s="23">
        <f t="shared" si="71"/>
        <v>1924132.8</v>
      </c>
      <c r="BQ90" s="23">
        <f t="shared" si="71"/>
        <v>1924132.8</v>
      </c>
      <c r="BR90" s="23">
        <f t="shared" si="71"/>
        <v>1924132.8</v>
      </c>
    </row>
    <row r="91" spans="2:71" x14ac:dyDescent="0.3">
      <c r="B91" s="60" t="s">
        <v>61</v>
      </c>
      <c r="C91" s="61">
        <f>0.103195261*G34</f>
        <v>5.5398919472414841E-2</v>
      </c>
      <c r="D91" s="62">
        <f>H34</f>
        <v>153000</v>
      </c>
      <c r="E91" s="63">
        <v>185000</v>
      </c>
      <c r="F91" s="45">
        <v>153000</v>
      </c>
      <c r="G91" s="45">
        <v>153000</v>
      </c>
      <c r="H91" s="45">
        <f t="shared" si="69"/>
        <v>0</v>
      </c>
      <c r="AC91" s="45">
        <v>2037</v>
      </c>
      <c r="AD91" s="23">
        <f t="shared" ref="AD91:AV94" si="72">SUM(AD68,AD45,AD22)</f>
        <v>0</v>
      </c>
      <c r="AE91" s="23">
        <f t="shared" si="72"/>
        <v>0</v>
      </c>
      <c r="AF91" s="23">
        <f t="shared" si="72"/>
        <v>0</v>
      </c>
      <c r="AG91" s="23">
        <f t="shared" si="72"/>
        <v>0</v>
      </c>
      <c r="AH91" s="23">
        <f t="shared" si="72"/>
        <v>0</v>
      </c>
      <c r="AI91" s="23">
        <f t="shared" si="72"/>
        <v>0</v>
      </c>
      <c r="AJ91" s="23">
        <f t="shared" si="72"/>
        <v>0</v>
      </c>
      <c r="AK91" s="23">
        <f t="shared" si="72"/>
        <v>0</v>
      </c>
      <c r="AL91" s="23">
        <f t="shared" si="72"/>
        <v>0</v>
      </c>
      <c r="AM91" s="23">
        <f t="shared" si="72"/>
        <v>0</v>
      </c>
      <c r="AN91" s="23">
        <f t="shared" si="72"/>
        <v>0</v>
      </c>
      <c r="AO91" s="23">
        <f t="shared" si="72"/>
        <v>0</v>
      </c>
      <c r="AP91" s="23">
        <f t="shared" si="72"/>
        <v>0</v>
      </c>
      <c r="AQ91" s="23">
        <f t="shared" si="72"/>
        <v>0</v>
      </c>
      <c r="AR91" s="23">
        <f t="shared" si="72"/>
        <v>0</v>
      </c>
      <c r="AS91" s="23">
        <f t="shared" si="72"/>
        <v>1334601.7999999998</v>
      </c>
      <c r="AT91" s="23">
        <f t="shared" si="72"/>
        <v>1334601.7999999998</v>
      </c>
      <c r="AU91" s="23">
        <f t="shared" si="72"/>
        <v>1334601.7999999998</v>
      </c>
      <c r="AV91" s="23">
        <f t="shared" si="72"/>
        <v>1334601.7999999998</v>
      </c>
      <c r="AW91" s="23"/>
      <c r="AY91" s="45">
        <v>2037</v>
      </c>
      <c r="AZ91" s="23">
        <f t="shared" ref="AZ91:BR94" si="73">SUM(AZ68,AZ45,AZ22)</f>
        <v>0</v>
      </c>
      <c r="BA91" s="23">
        <f t="shared" si="73"/>
        <v>0</v>
      </c>
      <c r="BB91" s="23">
        <f t="shared" si="73"/>
        <v>0</v>
      </c>
      <c r="BC91" s="23">
        <f t="shared" si="73"/>
        <v>0</v>
      </c>
      <c r="BD91" s="23">
        <f t="shared" si="73"/>
        <v>0</v>
      </c>
      <c r="BE91" s="23">
        <f t="shared" si="73"/>
        <v>0</v>
      </c>
      <c r="BF91" s="23">
        <f t="shared" si="73"/>
        <v>0</v>
      </c>
      <c r="BG91" s="23">
        <f t="shared" si="73"/>
        <v>0</v>
      </c>
      <c r="BH91" s="23">
        <f t="shared" si="73"/>
        <v>0</v>
      </c>
      <c r="BI91" s="23">
        <f t="shared" si="73"/>
        <v>0</v>
      </c>
      <c r="BJ91" s="23">
        <f t="shared" si="73"/>
        <v>0</v>
      </c>
      <c r="BK91" s="23">
        <f t="shared" si="73"/>
        <v>0</v>
      </c>
      <c r="BL91" s="23">
        <f t="shared" si="73"/>
        <v>0</v>
      </c>
      <c r="BM91" s="23">
        <f t="shared" si="73"/>
        <v>0</v>
      </c>
      <c r="BN91" s="23">
        <f t="shared" si="73"/>
        <v>0</v>
      </c>
      <c r="BO91" s="23">
        <f t="shared" si="73"/>
        <v>1936818.6</v>
      </c>
      <c r="BP91" s="23">
        <f t="shared" si="73"/>
        <v>1936818.6</v>
      </c>
      <c r="BQ91" s="23">
        <f t="shared" si="73"/>
        <v>1936818.6</v>
      </c>
      <c r="BR91" s="23">
        <f t="shared" si="73"/>
        <v>1936818.6</v>
      </c>
    </row>
    <row r="92" spans="2:71" x14ac:dyDescent="0.3">
      <c r="B92" s="58" t="s">
        <v>44</v>
      </c>
      <c r="C92" s="44">
        <f>SUM(C85:C91)</f>
        <v>0.39999999992982915</v>
      </c>
      <c r="D92" s="45"/>
      <c r="E92" s="45"/>
      <c r="AC92" s="45">
        <v>2038</v>
      </c>
      <c r="AD92" s="23">
        <f t="shared" si="72"/>
        <v>0</v>
      </c>
      <c r="AE92" s="23">
        <f t="shared" si="72"/>
        <v>0</v>
      </c>
      <c r="AF92" s="23">
        <f t="shared" si="72"/>
        <v>0</v>
      </c>
      <c r="AG92" s="23">
        <f t="shared" si="72"/>
        <v>0</v>
      </c>
      <c r="AH92" s="23">
        <f t="shared" si="72"/>
        <v>0</v>
      </c>
      <c r="AI92" s="23">
        <f t="shared" si="72"/>
        <v>0</v>
      </c>
      <c r="AJ92" s="23">
        <f t="shared" si="72"/>
        <v>0</v>
      </c>
      <c r="AK92" s="23">
        <f t="shared" si="72"/>
        <v>0</v>
      </c>
      <c r="AL92" s="23">
        <f t="shared" si="72"/>
        <v>0</v>
      </c>
      <c r="AM92" s="23">
        <f t="shared" si="72"/>
        <v>0</v>
      </c>
      <c r="AN92" s="23">
        <f t="shared" si="72"/>
        <v>0</v>
      </c>
      <c r="AO92" s="23">
        <f t="shared" si="72"/>
        <v>0</v>
      </c>
      <c r="AP92" s="23">
        <f t="shared" si="72"/>
        <v>0</v>
      </c>
      <c r="AQ92" s="23">
        <f t="shared" si="72"/>
        <v>0</v>
      </c>
      <c r="AR92" s="23">
        <f t="shared" si="72"/>
        <v>0</v>
      </c>
      <c r="AS92" s="23">
        <f t="shared" si="72"/>
        <v>0</v>
      </c>
      <c r="AT92" s="23">
        <f t="shared" si="72"/>
        <v>1341193.3999999999</v>
      </c>
      <c r="AU92" s="23">
        <f t="shared" si="72"/>
        <v>1341193.3999999999</v>
      </c>
      <c r="AV92" s="23">
        <f t="shared" si="72"/>
        <v>1341193.3999999999</v>
      </c>
      <c r="AW92" s="23"/>
      <c r="AY92" s="45">
        <v>2038</v>
      </c>
      <c r="AZ92" s="23">
        <f t="shared" si="73"/>
        <v>0</v>
      </c>
      <c r="BA92" s="23">
        <f t="shared" si="73"/>
        <v>0</v>
      </c>
      <c r="BB92" s="23">
        <f t="shared" si="73"/>
        <v>0</v>
      </c>
      <c r="BC92" s="23">
        <f t="shared" si="73"/>
        <v>0</v>
      </c>
      <c r="BD92" s="23">
        <f t="shared" si="73"/>
        <v>0</v>
      </c>
      <c r="BE92" s="23">
        <f t="shared" si="73"/>
        <v>0</v>
      </c>
      <c r="BF92" s="23">
        <f t="shared" si="73"/>
        <v>0</v>
      </c>
      <c r="BG92" s="23">
        <f t="shared" si="73"/>
        <v>0</v>
      </c>
      <c r="BH92" s="23">
        <f t="shared" si="73"/>
        <v>0</v>
      </c>
      <c r="BI92" s="23">
        <f t="shared" si="73"/>
        <v>0</v>
      </c>
      <c r="BJ92" s="23">
        <f t="shared" si="73"/>
        <v>0</v>
      </c>
      <c r="BK92" s="23">
        <f t="shared" si="73"/>
        <v>0</v>
      </c>
      <c r="BL92" s="23">
        <f t="shared" si="73"/>
        <v>0</v>
      </c>
      <c r="BM92" s="23">
        <f t="shared" si="73"/>
        <v>0</v>
      </c>
      <c r="BN92" s="23">
        <f t="shared" si="73"/>
        <v>0</v>
      </c>
      <c r="BO92" s="23">
        <f t="shared" si="73"/>
        <v>0</v>
      </c>
      <c r="BP92" s="23">
        <f t="shared" si="73"/>
        <v>1946384.5999999999</v>
      </c>
      <c r="BQ92" s="23">
        <f t="shared" si="73"/>
        <v>1946384.5999999999</v>
      </c>
      <c r="BR92" s="23">
        <f t="shared" si="73"/>
        <v>1946384.5999999999</v>
      </c>
    </row>
    <row r="93" spans="2:71" x14ac:dyDescent="0.3">
      <c r="AC93" s="45">
        <v>2039</v>
      </c>
      <c r="AD93" s="23">
        <f t="shared" si="72"/>
        <v>0</v>
      </c>
      <c r="AE93" s="23">
        <f t="shared" si="72"/>
        <v>0</v>
      </c>
      <c r="AF93" s="23">
        <f t="shared" si="72"/>
        <v>0</v>
      </c>
      <c r="AG93" s="23">
        <f t="shared" si="72"/>
        <v>0</v>
      </c>
      <c r="AH93" s="23">
        <f t="shared" si="72"/>
        <v>0</v>
      </c>
      <c r="AI93" s="23">
        <f t="shared" si="72"/>
        <v>0</v>
      </c>
      <c r="AJ93" s="23">
        <f t="shared" si="72"/>
        <v>0</v>
      </c>
      <c r="AK93" s="23">
        <f t="shared" si="72"/>
        <v>0</v>
      </c>
      <c r="AL93" s="23">
        <f t="shared" si="72"/>
        <v>0</v>
      </c>
      <c r="AM93" s="23">
        <f t="shared" si="72"/>
        <v>0</v>
      </c>
      <c r="AN93" s="23">
        <f t="shared" si="72"/>
        <v>0</v>
      </c>
      <c r="AO93" s="23">
        <f t="shared" si="72"/>
        <v>0</v>
      </c>
      <c r="AP93" s="23">
        <f t="shared" si="72"/>
        <v>0</v>
      </c>
      <c r="AQ93" s="23">
        <f t="shared" si="72"/>
        <v>0</v>
      </c>
      <c r="AR93" s="23">
        <f t="shared" si="72"/>
        <v>0</v>
      </c>
      <c r="AS93" s="23">
        <f t="shared" si="72"/>
        <v>0</v>
      </c>
      <c r="AT93" s="23">
        <f t="shared" si="72"/>
        <v>0</v>
      </c>
      <c r="AU93" s="23">
        <f>SUM(AU70,AU47,AU24)</f>
        <v>1350925</v>
      </c>
      <c r="AV93" s="23">
        <f t="shared" si="72"/>
        <v>1350925</v>
      </c>
      <c r="AW93" s="23"/>
      <c r="AY93" s="45">
        <v>2039</v>
      </c>
      <c r="AZ93" s="23">
        <f t="shared" si="73"/>
        <v>0</v>
      </c>
      <c r="BA93" s="23">
        <f t="shared" si="73"/>
        <v>0</v>
      </c>
      <c r="BB93" s="23">
        <f t="shared" si="73"/>
        <v>0</v>
      </c>
      <c r="BC93" s="23">
        <f t="shared" si="73"/>
        <v>0</v>
      </c>
      <c r="BD93" s="23">
        <f t="shared" si="73"/>
        <v>0</v>
      </c>
      <c r="BE93" s="23">
        <f t="shared" si="73"/>
        <v>0</v>
      </c>
      <c r="BF93" s="23">
        <f t="shared" si="73"/>
        <v>0</v>
      </c>
      <c r="BG93" s="23">
        <f t="shared" si="73"/>
        <v>0</v>
      </c>
      <c r="BH93" s="23">
        <f t="shared" si="73"/>
        <v>0</v>
      </c>
      <c r="BI93" s="23">
        <f t="shared" si="73"/>
        <v>0</v>
      </c>
      <c r="BJ93" s="23">
        <f t="shared" si="73"/>
        <v>0</v>
      </c>
      <c r="BK93" s="23">
        <f t="shared" si="73"/>
        <v>0</v>
      </c>
      <c r="BL93" s="23">
        <f t="shared" si="73"/>
        <v>0</v>
      </c>
      <c r="BM93" s="23">
        <f t="shared" si="73"/>
        <v>0</v>
      </c>
      <c r="BN93" s="23">
        <f t="shared" si="73"/>
        <v>0</v>
      </c>
      <c r="BO93" s="23">
        <f t="shared" si="73"/>
        <v>0</v>
      </c>
      <c r="BP93" s="23">
        <f t="shared" si="73"/>
        <v>0</v>
      </c>
      <c r="BQ93" s="23">
        <f t="shared" si="73"/>
        <v>1960507.4</v>
      </c>
      <c r="BR93" s="23">
        <f t="shared" si="73"/>
        <v>1960507.4</v>
      </c>
    </row>
    <row r="94" spans="2:71" x14ac:dyDescent="0.3">
      <c r="B94" s="64" t="s">
        <v>62</v>
      </c>
      <c r="AC94" s="45">
        <v>2040</v>
      </c>
      <c r="AD94" s="23">
        <f t="shared" si="72"/>
        <v>0</v>
      </c>
      <c r="AE94" s="23">
        <f t="shared" si="72"/>
        <v>0</v>
      </c>
      <c r="AF94" s="23">
        <f t="shared" si="72"/>
        <v>0</v>
      </c>
      <c r="AG94" s="23">
        <f t="shared" si="72"/>
        <v>0</v>
      </c>
      <c r="AH94" s="23">
        <f t="shared" si="72"/>
        <v>0</v>
      </c>
      <c r="AI94" s="23">
        <f t="shared" si="72"/>
        <v>0</v>
      </c>
      <c r="AJ94" s="23">
        <f t="shared" si="72"/>
        <v>0</v>
      </c>
      <c r="AK94" s="23">
        <f t="shared" si="72"/>
        <v>0</v>
      </c>
      <c r="AL94" s="23">
        <f t="shared" si="72"/>
        <v>0</v>
      </c>
      <c r="AM94" s="23">
        <f t="shared" si="72"/>
        <v>0</v>
      </c>
      <c r="AN94" s="23">
        <f t="shared" si="72"/>
        <v>0</v>
      </c>
      <c r="AO94" s="23">
        <f t="shared" si="72"/>
        <v>0</v>
      </c>
      <c r="AP94" s="23">
        <f t="shared" si="72"/>
        <v>0</v>
      </c>
      <c r="AQ94" s="23">
        <f t="shared" si="72"/>
        <v>0</v>
      </c>
      <c r="AR94" s="23">
        <f t="shared" si="72"/>
        <v>0</v>
      </c>
      <c r="AS94" s="23">
        <f t="shared" si="72"/>
        <v>0</v>
      </c>
      <c r="AT94" s="23">
        <f t="shared" si="72"/>
        <v>0</v>
      </c>
      <c r="AU94" s="23">
        <f t="shared" si="72"/>
        <v>0</v>
      </c>
      <c r="AV94" s="23">
        <f t="shared" si="72"/>
        <v>1357708.8</v>
      </c>
      <c r="AW94" s="23"/>
      <c r="AY94" s="45">
        <v>2040</v>
      </c>
      <c r="AZ94" s="23">
        <f t="shared" si="73"/>
        <v>0</v>
      </c>
      <c r="BA94" s="23">
        <f t="shared" si="73"/>
        <v>0</v>
      </c>
      <c r="BB94" s="23">
        <f t="shared" si="73"/>
        <v>0</v>
      </c>
      <c r="BC94" s="23">
        <f t="shared" si="73"/>
        <v>0</v>
      </c>
      <c r="BD94" s="23">
        <f t="shared" si="73"/>
        <v>0</v>
      </c>
      <c r="BE94" s="23">
        <f t="shared" si="73"/>
        <v>0</v>
      </c>
      <c r="BF94" s="23">
        <f t="shared" si="73"/>
        <v>0</v>
      </c>
      <c r="BG94" s="23">
        <f t="shared" si="73"/>
        <v>0</v>
      </c>
      <c r="BH94" s="23">
        <f t="shared" si="73"/>
        <v>0</v>
      </c>
      <c r="BI94" s="23">
        <f t="shared" si="73"/>
        <v>0</v>
      </c>
      <c r="BJ94" s="23">
        <f t="shared" si="73"/>
        <v>0</v>
      </c>
      <c r="BK94" s="23">
        <f t="shared" si="73"/>
        <v>0</v>
      </c>
      <c r="BL94" s="23">
        <f t="shared" si="73"/>
        <v>0</v>
      </c>
      <c r="BM94" s="23">
        <f t="shared" si="73"/>
        <v>0</v>
      </c>
      <c r="BN94" s="23">
        <f t="shared" si="73"/>
        <v>0</v>
      </c>
      <c r="BO94" s="23">
        <f t="shared" si="73"/>
        <v>0</v>
      </c>
      <c r="BP94" s="23">
        <f t="shared" si="73"/>
        <v>0</v>
      </c>
      <c r="BQ94" s="23">
        <f t="shared" si="73"/>
        <v>0</v>
      </c>
      <c r="BR94" s="23">
        <f t="shared" si="73"/>
        <v>1970352.4</v>
      </c>
    </row>
    <row r="95" spans="2:71" x14ac:dyDescent="0.3">
      <c r="AC95" s="45" t="s">
        <v>44</v>
      </c>
      <c r="AD95" s="23">
        <f>SUM(AD76:AD94)</f>
        <v>999108.8</v>
      </c>
      <c r="AE95" s="23">
        <f t="shared" ref="AE95:AV95" si="74">SUM(AE76:AE94)</f>
        <v>2018419</v>
      </c>
      <c r="AF95" s="23">
        <f t="shared" si="74"/>
        <v>3068756.2</v>
      </c>
      <c r="AG95" s="23">
        <f t="shared" si="74"/>
        <v>4164784</v>
      </c>
      <c r="AH95" s="23">
        <f t="shared" si="74"/>
        <v>5267518.5999999996</v>
      </c>
      <c r="AI95" s="23">
        <f t="shared" si="74"/>
        <v>5401896.0000000009</v>
      </c>
      <c r="AJ95" s="23">
        <f t="shared" si="74"/>
        <v>5523722.5999999996</v>
      </c>
      <c r="AK95" s="23">
        <f t="shared" si="74"/>
        <v>5637153.4000000004</v>
      </c>
      <c r="AL95" s="23">
        <f t="shared" si="74"/>
        <v>5723277.5999999996</v>
      </c>
      <c r="AM95" s="23">
        <f t="shared" si="74"/>
        <v>5820911.5999999996</v>
      </c>
      <c r="AN95" s="23">
        <f t="shared" si="74"/>
        <v>5921398.8000000007</v>
      </c>
      <c r="AO95" s="23">
        <f t="shared" si="74"/>
        <v>6036953.4000000004</v>
      </c>
      <c r="AP95" s="23">
        <f t="shared" si="74"/>
        <v>6169870.4000000004</v>
      </c>
      <c r="AQ95" s="23">
        <f t="shared" si="74"/>
        <v>6307659</v>
      </c>
      <c r="AR95" s="23">
        <f t="shared" si="74"/>
        <v>6433150.8000000007</v>
      </c>
      <c r="AS95" s="23">
        <f t="shared" si="74"/>
        <v>6533779.2000000002</v>
      </c>
      <c r="AT95" s="23">
        <f t="shared" si="74"/>
        <v>6618281.1999999993</v>
      </c>
      <c r="AU95" s="23">
        <f t="shared" si="74"/>
        <v>6672521.1999999993</v>
      </c>
      <c r="AV95" s="23">
        <f t="shared" si="74"/>
        <v>6710289.3999999994</v>
      </c>
      <c r="AW95" s="23">
        <f>SUM(AD95:AV95)</f>
        <v>101029451.20000002</v>
      </c>
      <c r="AY95" s="45" t="s">
        <v>44</v>
      </c>
      <c r="AZ95" s="23">
        <f>SUM(AZ76:AZ94)</f>
        <v>1449940</v>
      </c>
      <c r="BA95" s="23">
        <f t="shared" ref="BA95:BR95" si="75">SUM(BA76:BA94)</f>
        <v>2929198.2</v>
      </c>
      <c r="BB95" s="23">
        <f t="shared" si="75"/>
        <v>4453482.2</v>
      </c>
      <c r="BC95" s="23">
        <f t="shared" si="75"/>
        <v>6044073.6000000006</v>
      </c>
      <c r="BD95" s="23">
        <f t="shared" si="75"/>
        <v>7644398.6000000006</v>
      </c>
      <c r="BE95" s="23">
        <f t="shared" si="75"/>
        <v>7839411.2000000011</v>
      </c>
      <c r="BF95" s="23">
        <f t="shared" si="75"/>
        <v>8016208.5999999996</v>
      </c>
      <c r="BG95" s="23">
        <f t="shared" si="75"/>
        <v>8180823.3999999994</v>
      </c>
      <c r="BH95" s="23">
        <f t="shared" si="75"/>
        <v>8305810.4000000004</v>
      </c>
      <c r="BI95" s="23">
        <f t="shared" si="75"/>
        <v>8447500.4000000004</v>
      </c>
      <c r="BJ95" s="23">
        <f t="shared" si="75"/>
        <v>8593331.1999999993</v>
      </c>
      <c r="BK95" s="23">
        <f t="shared" si="75"/>
        <v>8761028.1999999993</v>
      </c>
      <c r="BL95" s="23">
        <f t="shared" si="75"/>
        <v>8953922</v>
      </c>
      <c r="BM95" s="23">
        <f t="shared" si="75"/>
        <v>9153885.3999999985</v>
      </c>
      <c r="BN95" s="23">
        <f t="shared" si="75"/>
        <v>9336003.1999999993</v>
      </c>
      <c r="BO95" s="23">
        <f t="shared" si="75"/>
        <v>9482038.4000000004</v>
      </c>
      <c r="BP95" s="23">
        <f t="shared" si="75"/>
        <v>9604670.3999999985</v>
      </c>
      <c r="BQ95" s="23">
        <f t="shared" si="75"/>
        <v>9683385.1999999993</v>
      </c>
      <c r="BR95" s="23">
        <f t="shared" si="75"/>
        <v>9738195.8000000007</v>
      </c>
      <c r="BS95" s="23">
        <f>SUM(AZ95:BR95)</f>
        <v>146617306.40000001</v>
      </c>
    </row>
    <row r="96" spans="2:71" x14ac:dyDescent="0.3">
      <c r="E96" s="47"/>
      <c r="F96" s="170" t="s">
        <v>52</v>
      </c>
      <c r="G96" s="170" t="s">
        <v>159</v>
      </c>
      <c r="H96" s="171" t="s">
        <v>67</v>
      </c>
    </row>
    <row r="97" spans="2:10" x14ac:dyDescent="0.3">
      <c r="E97" s="172" t="s">
        <v>51</v>
      </c>
      <c r="F97" s="49">
        <f>F77*C77+F78*C78+F79*C79+F80*C80+F81*C81+F85*C85+F86*C86+F87*C87+F88*C88+F89*C89+F90*C90+F91*C91</f>
        <v>116563.5498384688</v>
      </c>
      <c r="G97" s="49">
        <f>G77*C77+G78*C78+G79*C79+G80*C80+G81*C81+G85*C85+G86*C86+G87*C87+G88*C88+G89*C89+G90*C90+G91*C91</f>
        <v>142090.20339344742</v>
      </c>
      <c r="H97" s="69">
        <f>G97/F97</f>
        <v>1.2189934468395385</v>
      </c>
    </row>
    <row r="99" spans="2:10" x14ac:dyDescent="0.3">
      <c r="B99" s="1" t="s">
        <v>63</v>
      </c>
    </row>
    <row r="101" spans="2:10" x14ac:dyDescent="0.3">
      <c r="B101" s="251" t="s">
        <v>45</v>
      </c>
      <c r="C101" s="24" t="s">
        <v>26</v>
      </c>
      <c r="D101" s="24" t="s">
        <v>11</v>
      </c>
      <c r="E101" s="24" t="s">
        <v>43</v>
      </c>
      <c r="F101" s="24" t="s">
        <v>48</v>
      </c>
      <c r="G101" s="168" t="s">
        <v>160</v>
      </c>
      <c r="H101" s="13" t="s">
        <v>50</v>
      </c>
    </row>
    <row r="102" spans="2:10" x14ac:dyDescent="0.3">
      <c r="B102" s="54" t="s">
        <v>30</v>
      </c>
      <c r="C102" s="55">
        <f>G27</f>
        <v>3.5973024661109999E-2</v>
      </c>
      <c r="D102" s="56">
        <f>H27</f>
        <v>89000</v>
      </c>
      <c r="E102" s="57">
        <v>100000</v>
      </c>
      <c r="F102" s="45">
        <v>89000</v>
      </c>
      <c r="G102" s="45">
        <v>89000</v>
      </c>
      <c r="H102" s="45">
        <f>G102-F102</f>
        <v>0</v>
      </c>
    </row>
    <row r="103" spans="2:10" x14ac:dyDescent="0.3">
      <c r="B103" s="54" t="s">
        <v>31</v>
      </c>
      <c r="C103" s="55">
        <f>G28</f>
        <v>2.1416890580961748E-4</v>
      </c>
      <c r="D103" s="56">
        <f>H28</f>
        <v>149000</v>
      </c>
      <c r="E103" s="57">
        <v>100000</v>
      </c>
      <c r="F103" s="45">
        <v>100000</v>
      </c>
      <c r="G103" s="45">
        <v>110000</v>
      </c>
      <c r="H103" s="45">
        <f t="shared" ref="H103:H116" si="76">G103-F103</f>
        <v>10000</v>
      </c>
    </row>
    <row r="104" spans="2:10" x14ac:dyDescent="0.3">
      <c r="B104" s="54" t="s">
        <v>65</v>
      </c>
      <c r="C104" s="55">
        <f>0.896804739*G34</f>
        <v>0.48143696752064047</v>
      </c>
      <c r="D104" s="57">
        <f>H34</f>
        <v>153000</v>
      </c>
      <c r="E104" s="57">
        <v>100000</v>
      </c>
      <c r="F104" s="45">
        <v>100000</v>
      </c>
      <c r="G104" s="45">
        <v>110000</v>
      </c>
      <c r="H104" s="45">
        <f t="shared" si="76"/>
        <v>10000</v>
      </c>
    </row>
    <row r="105" spans="2:10" x14ac:dyDescent="0.3">
      <c r="B105" s="54" t="s">
        <v>38</v>
      </c>
      <c r="C105" s="55">
        <f>G35</f>
        <v>6.7213846610611833E-2</v>
      </c>
      <c r="D105" s="57">
        <f>H35</f>
        <v>44000</v>
      </c>
      <c r="E105" s="57">
        <v>100000</v>
      </c>
      <c r="F105" s="45">
        <v>44000</v>
      </c>
      <c r="G105" s="45">
        <v>44000</v>
      </c>
      <c r="H105" s="45">
        <f t="shared" si="76"/>
        <v>0</v>
      </c>
    </row>
    <row r="106" spans="2:10" x14ac:dyDescent="0.3">
      <c r="B106" s="54" t="s">
        <v>39</v>
      </c>
      <c r="C106" s="55">
        <f>G36</f>
        <v>1.516199237199907E-2</v>
      </c>
      <c r="D106" s="57">
        <f>H36</f>
        <v>41000</v>
      </c>
      <c r="E106" s="57">
        <v>100000</v>
      </c>
      <c r="F106" s="45">
        <v>41000</v>
      </c>
      <c r="G106" s="45">
        <v>41000</v>
      </c>
      <c r="H106" s="45">
        <f t="shared" si="76"/>
        <v>0</v>
      </c>
    </row>
    <row r="107" spans="2:10" x14ac:dyDescent="0.3">
      <c r="B107" s="58" t="s">
        <v>44</v>
      </c>
      <c r="C107" s="44">
        <f>SUM(C102:C106)</f>
        <v>0.60000000007017096</v>
      </c>
      <c r="H107" s="30"/>
    </row>
    <row r="108" spans="2:10" x14ac:dyDescent="0.3">
      <c r="I108" s="53"/>
      <c r="J108" s="134"/>
    </row>
    <row r="109" spans="2:10" x14ac:dyDescent="0.3">
      <c r="B109" s="251" t="s">
        <v>64</v>
      </c>
      <c r="C109" s="24" t="s">
        <v>10</v>
      </c>
      <c r="D109" s="24" t="s">
        <v>11</v>
      </c>
      <c r="E109" s="24" t="s">
        <v>43</v>
      </c>
      <c r="F109" s="24" t="s">
        <v>48</v>
      </c>
      <c r="G109" s="168" t="s">
        <v>160</v>
      </c>
      <c r="H109" s="13" t="s">
        <v>50</v>
      </c>
    </row>
    <row r="110" spans="2:10" x14ac:dyDescent="0.3">
      <c r="B110" s="65" t="s">
        <v>29</v>
      </c>
      <c r="C110" s="66">
        <f>G26</f>
        <v>2.7852404906817105E-2</v>
      </c>
      <c r="D110" s="67">
        <f>H26</f>
        <v>168000</v>
      </c>
      <c r="E110" s="68">
        <v>110000</v>
      </c>
      <c r="F110" s="45">
        <v>110000</v>
      </c>
      <c r="G110" s="45">
        <v>110000</v>
      </c>
      <c r="H110" s="45">
        <f t="shared" si="76"/>
        <v>0</v>
      </c>
    </row>
    <row r="111" spans="2:10" x14ac:dyDescent="0.3">
      <c r="B111" s="65" t="s">
        <v>32</v>
      </c>
      <c r="C111" s="66">
        <f t="shared" ref="C111:D115" si="77">G29</f>
        <v>1.1025432311432411E-2</v>
      </c>
      <c r="D111" s="67">
        <f t="shared" si="77"/>
        <v>153000</v>
      </c>
      <c r="E111" s="68">
        <v>110000</v>
      </c>
      <c r="F111" s="45">
        <v>110000</v>
      </c>
      <c r="G111" s="45">
        <v>110000</v>
      </c>
      <c r="H111" s="45">
        <f t="shared" si="76"/>
        <v>0</v>
      </c>
    </row>
    <row r="112" spans="2:10" x14ac:dyDescent="0.3">
      <c r="B112" s="65" t="s">
        <v>33</v>
      </c>
      <c r="C112" s="66">
        <f t="shared" si="77"/>
        <v>5.3544783056668514E-3</v>
      </c>
      <c r="D112" s="67">
        <f t="shared" si="77"/>
        <v>153000</v>
      </c>
      <c r="E112" s="68">
        <v>110000</v>
      </c>
      <c r="F112" s="45">
        <v>110000</v>
      </c>
      <c r="G112" s="45">
        <v>110000</v>
      </c>
      <c r="H112" s="45">
        <f t="shared" si="76"/>
        <v>0</v>
      </c>
    </row>
    <row r="113" spans="2:9" x14ac:dyDescent="0.3">
      <c r="B113" s="65" t="s">
        <v>34</v>
      </c>
      <c r="C113" s="66">
        <f t="shared" si="77"/>
        <v>2.7740567093839159E-2</v>
      </c>
      <c r="D113" s="67">
        <f t="shared" si="77"/>
        <v>153000</v>
      </c>
      <c r="E113" s="68">
        <v>110000</v>
      </c>
      <c r="F113" s="45">
        <v>110000</v>
      </c>
      <c r="G113" s="45">
        <v>110000</v>
      </c>
      <c r="H113" s="45">
        <f t="shared" si="76"/>
        <v>0</v>
      </c>
    </row>
    <row r="114" spans="2:9" x14ac:dyDescent="0.3">
      <c r="B114" s="65" t="s">
        <v>35</v>
      </c>
      <c r="C114" s="66">
        <f t="shared" si="77"/>
        <v>0.12540824304939535</v>
      </c>
      <c r="D114" s="67">
        <f t="shared" si="77"/>
        <v>153000</v>
      </c>
      <c r="E114" s="68">
        <v>110000</v>
      </c>
      <c r="F114" s="45">
        <v>110000</v>
      </c>
      <c r="G114" s="45">
        <v>110000</v>
      </c>
      <c r="H114" s="45">
        <f t="shared" si="76"/>
        <v>0</v>
      </c>
    </row>
    <row r="115" spans="2:9" x14ac:dyDescent="0.3">
      <c r="B115" s="65" t="s">
        <v>36</v>
      </c>
      <c r="C115" s="66">
        <f t="shared" si="77"/>
        <v>0.14721995479026345</v>
      </c>
      <c r="D115" s="67">
        <f t="shared" si="77"/>
        <v>153000</v>
      </c>
      <c r="E115" s="68">
        <v>110000</v>
      </c>
      <c r="F115" s="45">
        <v>110000</v>
      </c>
      <c r="G115" s="45">
        <v>110000</v>
      </c>
      <c r="H115" s="45">
        <f t="shared" si="76"/>
        <v>0</v>
      </c>
    </row>
    <row r="116" spans="2:9" x14ac:dyDescent="0.3">
      <c r="B116" s="65" t="s">
        <v>65</v>
      </c>
      <c r="C116" s="66">
        <f>0.103195261*G34</f>
        <v>5.5398919472414841E-2</v>
      </c>
      <c r="D116" s="67">
        <f>H34</f>
        <v>153000</v>
      </c>
      <c r="E116" s="68">
        <v>110000</v>
      </c>
      <c r="F116" s="45">
        <v>110000</v>
      </c>
      <c r="G116" s="45">
        <v>110000</v>
      </c>
      <c r="H116" s="45">
        <f t="shared" si="76"/>
        <v>0</v>
      </c>
    </row>
    <row r="117" spans="2:9" x14ac:dyDescent="0.3">
      <c r="B117" s="58" t="s">
        <v>44</v>
      </c>
      <c r="C117" s="59">
        <f>SUM(C110:C116)</f>
        <v>0.39999999992982915</v>
      </c>
    </row>
    <row r="119" spans="2:9" x14ac:dyDescent="0.3">
      <c r="B119" s="64" t="s">
        <v>66</v>
      </c>
    </row>
    <row r="121" spans="2:9" x14ac:dyDescent="0.3">
      <c r="E121" s="47"/>
      <c r="F121" s="170" t="s">
        <v>52</v>
      </c>
      <c r="G121" s="170" t="s">
        <v>159</v>
      </c>
      <c r="H121" s="171" t="s">
        <v>67</v>
      </c>
    </row>
    <row r="122" spans="2:9" x14ac:dyDescent="0.3">
      <c r="E122" s="172" t="s">
        <v>51</v>
      </c>
      <c r="F122" s="49">
        <f>F102*C102+F103*C103+F104*C104+F105*C105+F106*C106+F110*C110+F111*C111+F112*C112+F113*C113+F114*C114+F115*C115+F116*C116</f>
        <v>98945.76376788388</v>
      </c>
      <c r="G122" s="49">
        <f>G102*C102+G103*C103+G104*C104+G105*C105+G106*C106+G110*C110+G111*C111+G112*C112+G113*C113+G114*C114+G115*C115+G116*C116</f>
        <v>103762.27513214838</v>
      </c>
      <c r="H122" s="69">
        <f>G122/F122</f>
        <v>1.0486782978962446</v>
      </c>
    </row>
    <row r="124" spans="2:9" ht="15" thickBot="1" x14ac:dyDescent="0.35">
      <c r="B124" s="1" t="s">
        <v>69</v>
      </c>
    </row>
    <row r="125" spans="2:9" ht="15" thickTop="1" x14ac:dyDescent="0.3">
      <c r="B125" s="77">
        <v>5</v>
      </c>
      <c r="C125" s="78" t="s">
        <v>109</v>
      </c>
      <c r="E125" s="1"/>
      <c r="H125" s="1"/>
    </row>
    <row r="126" spans="2:9" x14ac:dyDescent="0.3">
      <c r="B126" s="79">
        <v>0.06</v>
      </c>
      <c r="C126" s="75" t="s">
        <v>70</v>
      </c>
      <c r="E126" s="7"/>
      <c r="F126" s="125"/>
      <c r="H126" s="7"/>
      <c r="I126" s="125"/>
    </row>
    <row r="127" spans="2:9" ht="15" thickBot="1" x14ac:dyDescent="0.35">
      <c r="B127" s="80">
        <f>(B126*(1+B126)^B125)/((1+B126)^B125-1)</f>
        <v>0.23739640043118937</v>
      </c>
      <c r="C127" s="76" t="s">
        <v>71</v>
      </c>
      <c r="E127" s="7"/>
      <c r="F127" s="125"/>
      <c r="H127" s="7"/>
      <c r="I127" s="125"/>
    </row>
    <row r="128" spans="2:9" ht="15" thickTop="1" x14ac:dyDescent="0.3">
      <c r="E128" s="7"/>
      <c r="F128" s="125"/>
      <c r="H128" s="7"/>
      <c r="I128" s="72"/>
    </row>
    <row r="129" spans="2:9" ht="15" thickBot="1" x14ac:dyDescent="0.35">
      <c r="B129" s="1" t="s">
        <v>169</v>
      </c>
      <c r="E129" s="1" t="s">
        <v>170</v>
      </c>
    </row>
    <row r="130" spans="2:9" ht="15" thickTop="1" x14ac:dyDescent="0.3">
      <c r="B130" s="70" t="s">
        <v>6</v>
      </c>
      <c r="C130" s="264">
        <v>2289</v>
      </c>
      <c r="E130" s="70" t="s">
        <v>6</v>
      </c>
      <c r="F130" s="264">
        <v>7.33</v>
      </c>
    </row>
    <row r="131" spans="2:9" x14ac:dyDescent="0.3">
      <c r="B131" s="71" t="s">
        <v>7</v>
      </c>
      <c r="C131" s="261">
        <v>2100</v>
      </c>
      <c r="E131" s="71" t="s">
        <v>7</v>
      </c>
      <c r="F131" s="261">
        <v>3.01</v>
      </c>
    </row>
    <row r="132" spans="2:9" ht="15" thickBot="1" x14ac:dyDescent="0.35">
      <c r="B132" s="73" t="s">
        <v>8</v>
      </c>
      <c r="C132" s="263">
        <v>2556</v>
      </c>
      <c r="E132" s="73" t="s">
        <v>8</v>
      </c>
      <c r="F132" s="263">
        <v>25.34</v>
      </c>
    </row>
    <row r="133" spans="2:9" ht="15" thickTop="1" x14ac:dyDescent="0.3">
      <c r="B133" s="7"/>
      <c r="C133" s="72"/>
    </row>
    <row r="134" spans="2:9" ht="15" thickBot="1" x14ac:dyDescent="0.35"/>
    <row r="135" spans="2:9" ht="15.6" thickTop="1" thickBot="1" x14ac:dyDescent="0.35">
      <c r="B135" s="96" t="s">
        <v>78</v>
      </c>
      <c r="C135" s="94">
        <v>0</v>
      </c>
      <c r="D135" s="95">
        <f>1+C135</f>
        <v>1</v>
      </c>
      <c r="F135" s="96" t="s">
        <v>78</v>
      </c>
      <c r="G135" s="94">
        <v>0.45</v>
      </c>
      <c r="H135" s="95">
        <f>1+G135</f>
        <v>1.45</v>
      </c>
    </row>
    <row r="136" spans="2:9" ht="15" thickTop="1" x14ac:dyDescent="0.3"/>
    <row r="137" spans="2:9" ht="15" thickBot="1" x14ac:dyDescent="0.35">
      <c r="B137" s="81" t="s">
        <v>161</v>
      </c>
      <c r="C137" s="81"/>
      <c r="D137" s="81"/>
      <c r="G137" s="110"/>
    </row>
    <row r="138" spans="2:9" ht="15" thickTop="1" x14ac:dyDescent="0.3">
      <c r="B138" s="82" t="s">
        <v>73</v>
      </c>
      <c r="C138" s="83" t="s">
        <v>165</v>
      </c>
      <c r="D138" s="84" t="s">
        <v>75</v>
      </c>
      <c r="G138" s="110"/>
    </row>
    <row r="139" spans="2:9" x14ac:dyDescent="0.3">
      <c r="B139" s="85" t="s">
        <v>6</v>
      </c>
      <c r="C139" s="86">
        <f>C3</f>
        <v>250000</v>
      </c>
      <c r="D139" s="87">
        <f>H72</f>
        <v>1.0082112323419241</v>
      </c>
      <c r="E139" s="23"/>
    </row>
    <row r="140" spans="2:9" x14ac:dyDescent="0.3">
      <c r="B140" s="85" t="s">
        <v>7</v>
      </c>
      <c r="C140" s="86">
        <f>C4</f>
        <v>185000</v>
      </c>
      <c r="D140" s="87">
        <f>H97</f>
        <v>1.2189934468395385</v>
      </c>
      <c r="E140" s="23"/>
    </row>
    <row r="141" spans="2:9" ht="15" thickBot="1" x14ac:dyDescent="0.35">
      <c r="B141" s="88" t="s">
        <v>8</v>
      </c>
      <c r="C141" s="89">
        <f>C5</f>
        <v>110000</v>
      </c>
      <c r="D141" s="90">
        <f>H122</f>
        <v>1.0486782978962446</v>
      </c>
      <c r="E141" s="23"/>
    </row>
    <row r="142" spans="2:9" ht="15" thickTop="1" x14ac:dyDescent="0.3">
      <c r="B142" s="123"/>
      <c r="C142" s="86"/>
      <c r="D142" s="124"/>
    </row>
    <row r="143" spans="2:9" ht="15" thickBot="1" x14ac:dyDescent="0.35">
      <c r="B143" s="1" t="s">
        <v>162</v>
      </c>
    </row>
    <row r="144" spans="2:9" ht="15" thickTop="1" x14ac:dyDescent="0.3">
      <c r="B144" s="82" t="s">
        <v>73</v>
      </c>
      <c r="C144" s="83" t="s">
        <v>77</v>
      </c>
      <c r="D144" s="83" t="s">
        <v>164</v>
      </c>
      <c r="E144" s="83" t="s">
        <v>96</v>
      </c>
      <c r="F144" s="83" t="s">
        <v>91</v>
      </c>
      <c r="G144" s="91" t="s">
        <v>92</v>
      </c>
      <c r="H144" s="91" t="s">
        <v>79</v>
      </c>
      <c r="I144" s="74" t="s">
        <v>76</v>
      </c>
    </row>
    <row r="145" spans="2:50" x14ac:dyDescent="0.3">
      <c r="B145" s="85" t="s">
        <v>6</v>
      </c>
      <c r="C145" s="260">
        <f>C130*D135</f>
        <v>2289</v>
      </c>
      <c r="D145" s="260">
        <f>C130*D135*D139</f>
        <v>2307.7955108306642</v>
      </c>
      <c r="E145" s="260">
        <f>(D145-C145)+F130</f>
        <v>26.125510830664169</v>
      </c>
      <c r="F145" s="260">
        <f>E145*$B$125*$B$127</f>
        <v>31.010511153128625</v>
      </c>
      <c r="G145" s="260">
        <f>F145/5</f>
        <v>6.2021022306257247</v>
      </c>
      <c r="H145" s="260">
        <f>(C130*D139-C130)+F130</f>
        <v>26.125510830664169</v>
      </c>
      <c r="I145" s="261">
        <f>F145-H145</f>
        <v>4.8850003224644567</v>
      </c>
    </row>
    <row r="146" spans="2:50" x14ac:dyDescent="0.3">
      <c r="B146" s="85" t="s">
        <v>7</v>
      </c>
      <c r="C146" s="260">
        <f>C131*D135</f>
        <v>2100</v>
      </c>
      <c r="D146" s="260">
        <f>C131*D135*D140</f>
        <v>2559.8862383630308</v>
      </c>
      <c r="E146" s="260">
        <f>(D146-C146)+F131</f>
        <v>462.89623836303076</v>
      </c>
      <c r="F146" s="260">
        <f>E146*$B$125*$B$127</f>
        <v>549.44950380260661</v>
      </c>
      <c r="G146" s="260">
        <f t="shared" ref="G146:G147" si="78">F146/5</f>
        <v>109.88990076052133</v>
      </c>
      <c r="H146" s="260">
        <f>(C131*D140-C131)+F131</f>
        <v>462.89623836303076</v>
      </c>
      <c r="I146" s="261">
        <f t="shared" ref="I146:I147" si="79">F146-H146</f>
        <v>86.553265439575853</v>
      </c>
    </row>
    <row r="147" spans="2:50" ht="15" thickBot="1" x14ac:dyDescent="0.35">
      <c r="B147" s="88" t="s">
        <v>8</v>
      </c>
      <c r="C147" s="262">
        <f>C132*D135</f>
        <v>2556</v>
      </c>
      <c r="D147" s="262">
        <f>C132*D135*D141</f>
        <v>2680.421729422801</v>
      </c>
      <c r="E147" s="262">
        <f>(D147-C147)+F132</f>
        <v>149.76172942280104</v>
      </c>
      <c r="F147" s="262">
        <f>E147*$B$125*$B$127</f>
        <v>177.76447743661356</v>
      </c>
      <c r="G147" s="262">
        <f t="shared" si="78"/>
        <v>35.552895487322715</v>
      </c>
      <c r="H147" s="262">
        <f>(C132*D141-C132)+F132</f>
        <v>149.76172942280104</v>
      </c>
      <c r="I147" s="263">
        <f t="shared" si="79"/>
        <v>28.002748013812521</v>
      </c>
    </row>
    <row r="148" spans="2:50" ht="15" thickTop="1" x14ac:dyDescent="0.3">
      <c r="F148" s="52"/>
    </row>
    <row r="149" spans="2:50" ht="15" thickBot="1" x14ac:dyDescent="0.35">
      <c r="B149" s="1" t="s">
        <v>163</v>
      </c>
      <c r="F149" s="52"/>
    </row>
    <row r="150" spans="2:50" ht="15" thickTop="1" x14ac:dyDescent="0.3">
      <c r="B150" s="82" t="s">
        <v>73</v>
      </c>
      <c r="C150" s="83" t="s">
        <v>77</v>
      </c>
      <c r="D150" s="83" t="s">
        <v>164</v>
      </c>
      <c r="E150" s="83" t="s">
        <v>96</v>
      </c>
      <c r="F150" s="83" t="s">
        <v>91</v>
      </c>
      <c r="G150" s="91" t="s">
        <v>92</v>
      </c>
      <c r="H150" s="91" t="s">
        <v>79</v>
      </c>
      <c r="I150" s="74" t="s">
        <v>76</v>
      </c>
    </row>
    <row r="151" spans="2:50" x14ac:dyDescent="0.3">
      <c r="B151" s="85" t="s">
        <v>6</v>
      </c>
      <c r="C151" s="260">
        <f>C130*H135</f>
        <v>3319.0499999999997</v>
      </c>
      <c r="D151" s="260">
        <f>C130*D139*H135</f>
        <v>3346.303490704463</v>
      </c>
      <c r="E151" s="260">
        <f>(D151-C151)+(F130*H135)</f>
        <v>37.881990704463277</v>
      </c>
      <c r="F151" s="260">
        <f>E151*$B$125*$B$127</f>
        <v>44.965241172036791</v>
      </c>
      <c r="G151" s="260">
        <f>F151/5</f>
        <v>8.9930482344073575</v>
      </c>
      <c r="H151" s="260">
        <f>(C130*D139-C130)+F130</f>
        <v>26.125510830664169</v>
      </c>
      <c r="I151" s="261">
        <f>F151-H151</f>
        <v>18.839730341372622</v>
      </c>
    </row>
    <row r="152" spans="2:50" x14ac:dyDescent="0.3">
      <c r="B152" s="85" t="s">
        <v>7</v>
      </c>
      <c r="C152" s="260">
        <f>C131*H135</f>
        <v>3045</v>
      </c>
      <c r="D152" s="260">
        <f>C131*D140*H135</f>
        <v>3711.8350456263943</v>
      </c>
      <c r="E152" s="260">
        <f>(D152-C152)+(F131*H135)</f>
        <v>671.1995456263943</v>
      </c>
      <c r="F152" s="260">
        <f>E152*$B$125*$B$127</f>
        <v>796.70178051377934</v>
      </c>
      <c r="G152" s="260">
        <f t="shared" ref="G152" si="80">F152/5</f>
        <v>159.34035610275586</v>
      </c>
      <c r="H152" s="260">
        <f>(C131*D140-C131)+F131</f>
        <v>462.89623836303076</v>
      </c>
      <c r="I152" s="261">
        <f t="shared" ref="I152" si="81">F152-H152</f>
        <v>333.80554215074858</v>
      </c>
      <c r="AS152" s="250"/>
      <c r="AT152" s="8"/>
      <c r="AU152" s="250"/>
      <c r="AV152" s="8"/>
      <c r="AW152" s="8"/>
      <c r="AX152" s="8"/>
    </row>
    <row r="153" spans="2:50" ht="15" thickBot="1" x14ac:dyDescent="0.35">
      <c r="B153" s="88" t="s">
        <v>8</v>
      </c>
      <c r="C153" s="262">
        <f>C132*H135</f>
        <v>3706.2</v>
      </c>
      <c r="D153" s="262">
        <f>C132*D141*H135</f>
        <v>3886.6115076630613</v>
      </c>
      <c r="E153" s="262">
        <f>(D153-C153)+(F132*H135)</f>
        <v>217.15450766306145</v>
      </c>
      <c r="F153" s="262">
        <f>E153*$B$125*$B$127</f>
        <v>257.75849228308959</v>
      </c>
      <c r="G153" s="262">
        <f>F153/5</f>
        <v>51.55169845661792</v>
      </c>
      <c r="H153" s="262">
        <f>(C132*D141-C132)+F132</f>
        <v>149.76172942280104</v>
      </c>
      <c r="I153" s="263">
        <f>F153-H153</f>
        <v>107.99676286028856</v>
      </c>
      <c r="AS153" s="8"/>
      <c r="AT153" s="8"/>
      <c r="AU153" s="8"/>
      <c r="AV153" s="8"/>
      <c r="AW153" s="8"/>
      <c r="AX153" s="8"/>
    </row>
    <row r="154" spans="2:50" ht="15" thickTop="1" x14ac:dyDescent="0.3">
      <c r="AS154" s="8"/>
      <c r="AT154" s="8"/>
      <c r="AU154" s="250"/>
      <c r="AV154" s="8"/>
      <c r="AW154" s="8"/>
      <c r="AX154" s="8"/>
    </row>
    <row r="155" spans="2:50" x14ac:dyDescent="0.3">
      <c r="W155" s="250"/>
      <c r="X155" s="8"/>
      <c r="Y155" s="250"/>
      <c r="Z155" s="8"/>
      <c r="AA155" s="8"/>
      <c r="AB155" s="8"/>
      <c r="AS155" s="8"/>
      <c r="AT155" s="8"/>
      <c r="AU155" s="8"/>
      <c r="AV155" s="8"/>
      <c r="AW155" s="8"/>
      <c r="AX155" s="8"/>
    </row>
    <row r="156" spans="2:50" ht="15.75" customHeight="1" x14ac:dyDescent="0.3">
      <c r="W156" s="8"/>
      <c r="X156" s="8"/>
      <c r="Y156" s="8"/>
      <c r="Z156" s="8"/>
      <c r="AA156" s="8"/>
      <c r="AB156" s="8"/>
      <c r="AS156" s="8"/>
      <c r="AT156" s="8"/>
      <c r="AU156" s="250"/>
      <c r="AV156" s="8"/>
      <c r="AW156" s="8"/>
      <c r="AX156" s="8"/>
    </row>
    <row r="157" spans="2:50" x14ac:dyDescent="0.3">
      <c r="W157" s="8"/>
      <c r="X157" s="8"/>
      <c r="Y157" s="250"/>
      <c r="Z157" s="8"/>
      <c r="AA157" s="8"/>
      <c r="AB157" s="8"/>
      <c r="AS157" s="8"/>
      <c r="AT157" s="8"/>
      <c r="AU157" s="8"/>
      <c r="AV157" s="8"/>
      <c r="AW157" s="8"/>
      <c r="AX157" s="8"/>
    </row>
    <row r="158" spans="2:50" x14ac:dyDescent="0.3">
      <c r="B158" s="123"/>
      <c r="C158" s="86"/>
      <c r="D158" s="124"/>
      <c r="W158" s="8"/>
      <c r="X158" s="8"/>
      <c r="Y158" s="8"/>
      <c r="Z158" s="8"/>
      <c r="AA158" s="8"/>
      <c r="AB158" s="8"/>
      <c r="AS158" s="8"/>
      <c r="AT158" s="8"/>
      <c r="AU158" s="250"/>
      <c r="AV158" s="8"/>
      <c r="AW158" s="8"/>
      <c r="AX158" s="8"/>
    </row>
    <row r="159" spans="2:50" x14ac:dyDescent="0.3">
      <c r="B159" s="236"/>
      <c r="C159" s="102"/>
      <c r="D159" s="102"/>
      <c r="W159" s="8"/>
      <c r="X159" s="8"/>
      <c r="Y159" s="250"/>
      <c r="Z159" s="8"/>
      <c r="AA159" s="8"/>
      <c r="AB159" s="8"/>
    </row>
    <row r="160" spans="2:50" x14ac:dyDescent="0.3">
      <c r="B160" s="236"/>
      <c r="C160" s="102"/>
      <c r="D160" s="102"/>
      <c r="W160" s="8"/>
      <c r="X160" s="8"/>
      <c r="Y160" s="8"/>
      <c r="Z160" s="8"/>
      <c r="AA160" s="8"/>
      <c r="AB160" s="8"/>
    </row>
    <row r="161" spans="2:47" x14ac:dyDescent="0.3">
      <c r="B161" s="236"/>
      <c r="C161" s="102"/>
      <c r="D161" s="102"/>
      <c r="W161" s="8"/>
      <c r="X161" s="8"/>
      <c r="Y161" s="250"/>
      <c r="Z161" s="8"/>
      <c r="AA161" s="8"/>
      <c r="AB161" s="8"/>
    </row>
    <row r="162" spans="2:47" x14ac:dyDescent="0.3">
      <c r="B162" s="236"/>
      <c r="C162" s="102"/>
      <c r="D162" s="102"/>
    </row>
    <row r="163" spans="2:47" x14ac:dyDescent="0.3">
      <c r="B163" s="81"/>
      <c r="C163" s="7"/>
      <c r="D163" s="7"/>
      <c r="E163" s="7"/>
      <c r="F163" s="7"/>
      <c r="G163" s="7"/>
      <c r="H163" s="7"/>
      <c r="I163" s="7"/>
      <c r="AS163" s="116"/>
    </row>
    <row r="164" spans="2:47" x14ac:dyDescent="0.3">
      <c r="B164" s="126"/>
      <c r="C164" s="126"/>
      <c r="D164" s="126"/>
      <c r="E164" s="126"/>
      <c r="F164" s="127"/>
      <c r="G164" s="128"/>
      <c r="H164" s="128"/>
      <c r="I164" s="119"/>
    </row>
    <row r="165" spans="2:47" x14ac:dyDescent="0.3">
      <c r="B165" s="123"/>
      <c r="C165" s="93"/>
      <c r="D165" s="86"/>
      <c r="E165" s="86"/>
      <c r="F165" s="122"/>
      <c r="G165" s="92"/>
      <c r="H165" s="92"/>
      <c r="I165" s="92"/>
    </row>
    <row r="166" spans="2:47" x14ac:dyDescent="0.3">
      <c r="B166" s="123"/>
      <c r="C166" s="93"/>
      <c r="D166" s="86"/>
      <c r="E166" s="86"/>
      <c r="F166" s="122"/>
      <c r="G166" s="92"/>
      <c r="H166" s="92"/>
      <c r="I166" s="92"/>
    </row>
    <row r="167" spans="2:47" x14ac:dyDescent="0.3">
      <c r="B167" s="123"/>
      <c r="C167" s="93"/>
      <c r="D167" s="86"/>
      <c r="E167" s="86"/>
      <c r="F167" s="122"/>
      <c r="G167" s="92"/>
      <c r="H167" s="92"/>
      <c r="I167" s="92"/>
      <c r="X167" s="249"/>
    </row>
    <row r="168" spans="2:47" x14ac:dyDescent="0.3">
      <c r="B168" s="7"/>
      <c r="C168" s="7"/>
      <c r="D168" s="7"/>
      <c r="E168" s="7"/>
      <c r="F168" s="7"/>
      <c r="G168" s="7"/>
      <c r="H168" s="7"/>
      <c r="I168" s="7"/>
    </row>
    <row r="169" spans="2:47" x14ac:dyDescent="0.3">
      <c r="B169" s="81"/>
      <c r="C169" s="7"/>
      <c r="D169" s="7"/>
      <c r="E169" s="7"/>
      <c r="F169" s="7"/>
      <c r="G169" s="7"/>
      <c r="H169" s="7"/>
      <c r="I169" s="7"/>
      <c r="X169" s="249"/>
      <c r="Y169" s="116"/>
      <c r="AT169" s="249"/>
      <c r="AU169" s="116"/>
    </row>
    <row r="170" spans="2:47" x14ac:dyDescent="0.3">
      <c r="B170" s="126"/>
      <c r="C170" s="126"/>
      <c r="D170" s="126"/>
      <c r="E170" s="126"/>
      <c r="F170" s="127"/>
      <c r="G170" s="128"/>
      <c r="H170" s="128"/>
      <c r="I170" s="119"/>
      <c r="X170" s="249"/>
      <c r="AT170" s="249"/>
    </row>
    <row r="171" spans="2:47" x14ac:dyDescent="0.3">
      <c r="B171" s="123"/>
      <c r="C171" s="93"/>
      <c r="D171" s="86"/>
      <c r="E171" s="86"/>
      <c r="F171" s="122"/>
      <c r="G171" s="92"/>
      <c r="H171" s="92"/>
      <c r="I171" s="92"/>
      <c r="X171" s="249"/>
      <c r="Y171" s="116"/>
      <c r="AT171" s="249"/>
      <c r="AU171" s="116"/>
    </row>
    <row r="172" spans="2:47" x14ac:dyDescent="0.3">
      <c r="B172" s="123"/>
      <c r="C172" s="93"/>
      <c r="D172" s="86"/>
      <c r="E172" s="86"/>
      <c r="F172" s="122"/>
      <c r="G172" s="92"/>
      <c r="H172" s="92"/>
      <c r="I172" s="92"/>
    </row>
    <row r="173" spans="2:47" x14ac:dyDescent="0.3">
      <c r="B173" s="123"/>
      <c r="C173" s="93"/>
      <c r="D173" s="86"/>
      <c r="E173" s="86"/>
      <c r="F173" s="122"/>
      <c r="G173" s="92"/>
      <c r="H173" s="92"/>
      <c r="I173" s="92"/>
    </row>
    <row r="174" spans="2:47" x14ac:dyDescent="0.3">
      <c r="B174" s="7"/>
      <c r="C174" s="7"/>
      <c r="D174" s="7"/>
      <c r="E174" s="7"/>
      <c r="F174" s="7"/>
      <c r="G174" s="7"/>
      <c r="H174" s="7"/>
      <c r="I174" s="7"/>
    </row>
    <row r="175" spans="2:47" x14ac:dyDescent="0.3">
      <c r="B175" s="7"/>
      <c r="C175" s="7"/>
      <c r="D175" s="7"/>
      <c r="E175" s="7"/>
      <c r="F175" s="7"/>
      <c r="G175" s="7"/>
      <c r="H175" s="7"/>
      <c r="I175" s="7"/>
    </row>
    <row r="176" spans="2:47" x14ac:dyDescent="0.3">
      <c r="B176" s="81"/>
      <c r="C176" s="7"/>
      <c r="D176" s="7"/>
      <c r="E176" s="7"/>
      <c r="F176" s="7"/>
      <c r="G176" s="7"/>
      <c r="H176" s="7"/>
      <c r="I176" s="7"/>
    </row>
    <row r="177" spans="2:9" x14ac:dyDescent="0.3">
      <c r="B177" s="126"/>
      <c r="C177" s="126"/>
      <c r="D177" s="126"/>
      <c r="E177" s="126"/>
      <c r="F177" s="127"/>
      <c r="G177" s="128"/>
      <c r="H177" s="128"/>
      <c r="I177" s="119"/>
    </row>
    <row r="178" spans="2:9" x14ac:dyDescent="0.3">
      <c r="B178" s="123"/>
      <c r="C178" s="93"/>
      <c r="D178" s="86"/>
      <c r="E178" s="86"/>
      <c r="F178" s="122"/>
      <c r="G178" s="92"/>
      <c r="H178" s="92"/>
      <c r="I178" s="92"/>
    </row>
    <row r="179" spans="2:9" x14ac:dyDescent="0.3">
      <c r="B179" s="123"/>
      <c r="C179" s="93"/>
      <c r="D179" s="86"/>
      <c r="E179" s="86"/>
      <c r="F179" s="122"/>
      <c r="G179" s="92"/>
      <c r="H179" s="92"/>
      <c r="I179" s="92"/>
    </row>
    <row r="180" spans="2:9" x14ac:dyDescent="0.3">
      <c r="B180" s="123"/>
      <c r="C180" s="93"/>
      <c r="D180" s="86"/>
      <c r="E180" s="86"/>
      <c r="F180" s="122"/>
      <c r="G180" s="92"/>
      <c r="H180" s="92"/>
      <c r="I180" s="92"/>
    </row>
    <row r="181" spans="2:9" x14ac:dyDescent="0.3">
      <c r="B181" s="7"/>
      <c r="C181" s="7"/>
      <c r="D181" s="7"/>
      <c r="E181" s="7"/>
      <c r="F181" s="7"/>
      <c r="G181" s="7"/>
      <c r="H181" s="7"/>
      <c r="I181" s="7"/>
    </row>
    <row r="182" spans="2:9" x14ac:dyDescent="0.3">
      <c r="B182" s="81"/>
      <c r="C182" s="7"/>
      <c r="D182" s="7"/>
      <c r="E182" s="7"/>
      <c r="F182" s="7"/>
      <c r="G182" s="7"/>
      <c r="H182" s="7"/>
      <c r="I182" s="7"/>
    </row>
    <row r="183" spans="2:9" x14ac:dyDescent="0.3">
      <c r="B183" s="126"/>
      <c r="C183" s="126"/>
      <c r="D183" s="126"/>
      <c r="E183" s="126"/>
      <c r="F183" s="127"/>
      <c r="G183" s="128"/>
      <c r="H183" s="128"/>
      <c r="I183" s="119"/>
    </row>
    <row r="184" spans="2:9" x14ac:dyDescent="0.3">
      <c r="B184" s="123"/>
      <c r="C184" s="93"/>
      <c r="D184" s="86"/>
      <c r="E184" s="86"/>
      <c r="F184" s="122"/>
      <c r="G184" s="92"/>
      <c r="H184" s="92"/>
      <c r="I184" s="92"/>
    </row>
    <row r="185" spans="2:9" x14ac:dyDescent="0.3">
      <c r="B185" s="123"/>
      <c r="C185" s="93"/>
      <c r="D185" s="86"/>
      <c r="E185" s="86"/>
      <c r="F185" s="122"/>
      <c r="G185" s="92"/>
      <c r="H185" s="92"/>
      <c r="I185" s="92"/>
    </row>
    <row r="186" spans="2:9" x14ac:dyDescent="0.3">
      <c r="B186" s="123"/>
      <c r="C186" s="93"/>
      <c r="D186" s="86"/>
      <c r="E186" s="86"/>
      <c r="F186" s="122"/>
      <c r="G186" s="92"/>
      <c r="H186" s="92"/>
      <c r="I186" s="92"/>
    </row>
    <row r="187" spans="2:9" x14ac:dyDescent="0.3">
      <c r="B187" s="7"/>
      <c r="C187" s="7"/>
      <c r="D187" s="7"/>
      <c r="E187" s="7"/>
      <c r="F187" s="7"/>
      <c r="G187" s="7"/>
      <c r="H187" s="7"/>
      <c r="I187" s="7"/>
    </row>
    <row r="188" spans="2:9" x14ac:dyDescent="0.3">
      <c r="B188" s="81"/>
      <c r="C188" s="7"/>
      <c r="D188" s="7"/>
      <c r="E188" s="7"/>
      <c r="F188" s="7"/>
      <c r="G188" s="7"/>
      <c r="H188" s="7"/>
      <c r="I188" s="7"/>
    </row>
    <row r="189" spans="2:9" x14ac:dyDescent="0.3">
      <c r="B189" s="126"/>
      <c r="C189" s="126"/>
      <c r="D189" s="126"/>
      <c r="E189" s="126"/>
      <c r="F189" s="127"/>
      <c r="G189" s="128"/>
      <c r="H189" s="128"/>
      <c r="I189" s="119"/>
    </row>
    <row r="190" spans="2:9" x14ac:dyDescent="0.3">
      <c r="B190" s="123"/>
      <c r="C190" s="93"/>
      <c r="D190" s="86"/>
      <c r="E190" s="86"/>
      <c r="F190" s="122"/>
      <c r="G190" s="92"/>
      <c r="H190" s="92"/>
      <c r="I190" s="92"/>
    </row>
    <row r="191" spans="2:9" x14ac:dyDescent="0.3">
      <c r="B191" s="123"/>
      <c r="C191" s="93"/>
      <c r="D191" s="86"/>
      <c r="E191" s="86"/>
      <c r="F191" s="122"/>
      <c r="G191" s="92"/>
      <c r="H191" s="92"/>
      <c r="I191" s="92"/>
    </row>
    <row r="192" spans="2:9" x14ac:dyDescent="0.3">
      <c r="B192" s="123"/>
      <c r="C192" s="93"/>
      <c r="D192" s="86"/>
      <c r="E192" s="86"/>
      <c r="F192" s="122"/>
      <c r="G192" s="92"/>
      <c r="H192" s="92"/>
      <c r="I192" s="92"/>
    </row>
    <row r="193" spans="2:9" x14ac:dyDescent="0.3">
      <c r="B193" s="123"/>
      <c r="C193" s="93"/>
      <c r="D193" s="86"/>
      <c r="E193" s="86"/>
      <c r="F193" s="122"/>
      <c r="G193" s="92"/>
      <c r="H193" s="7"/>
      <c r="I193" s="92"/>
    </row>
    <row r="194" spans="2:9" x14ac:dyDescent="0.3">
      <c r="B194" s="81"/>
      <c r="C194" s="7"/>
      <c r="D194" s="7"/>
      <c r="E194" s="7"/>
      <c r="F194" s="7"/>
      <c r="G194" s="7"/>
      <c r="H194" s="7"/>
      <c r="I194" s="7"/>
    </row>
    <row r="195" spans="2:9" x14ac:dyDescent="0.3">
      <c r="B195" s="126"/>
      <c r="C195" s="126"/>
      <c r="D195" s="126"/>
      <c r="E195" s="126"/>
      <c r="F195" s="127"/>
      <c r="G195" s="128"/>
      <c r="H195" s="128"/>
      <c r="I195" s="119"/>
    </row>
    <row r="196" spans="2:9" x14ac:dyDescent="0.3">
      <c r="B196" s="123"/>
      <c r="C196" s="93"/>
      <c r="D196" s="86"/>
      <c r="E196" s="86"/>
      <c r="F196" s="122"/>
      <c r="G196" s="92"/>
      <c r="H196" s="92"/>
      <c r="I196" s="92"/>
    </row>
    <row r="197" spans="2:9" x14ac:dyDescent="0.3">
      <c r="B197" s="123"/>
      <c r="C197" s="93"/>
      <c r="D197" s="86"/>
      <c r="E197" s="86"/>
      <c r="F197" s="122"/>
      <c r="G197" s="92"/>
      <c r="H197" s="92"/>
      <c r="I197" s="92"/>
    </row>
    <row r="198" spans="2:9" x14ac:dyDescent="0.3">
      <c r="B198" s="123"/>
      <c r="C198" s="93"/>
      <c r="D198" s="86"/>
      <c r="E198" s="86"/>
      <c r="F198" s="122"/>
      <c r="G198" s="92"/>
      <c r="H198" s="92"/>
      <c r="I198" s="92"/>
    </row>
    <row r="199" spans="2:9" x14ac:dyDescent="0.3">
      <c r="B199" s="123"/>
      <c r="C199" s="93"/>
      <c r="D199" s="86"/>
      <c r="E199" s="86"/>
      <c r="F199" s="122"/>
      <c r="G199" s="92"/>
      <c r="H199" s="92"/>
      <c r="I199" s="92"/>
    </row>
    <row r="200" spans="2:9" x14ac:dyDescent="0.3">
      <c r="B200" s="81"/>
      <c r="C200" s="7"/>
      <c r="D200" s="7"/>
      <c r="E200" s="7"/>
      <c r="F200" s="7"/>
      <c r="G200" s="7"/>
      <c r="H200" s="7"/>
      <c r="I200" s="7"/>
    </row>
    <row r="201" spans="2:9" x14ac:dyDescent="0.3">
      <c r="B201" s="126"/>
      <c r="C201" s="126"/>
      <c r="D201" s="126"/>
      <c r="E201" s="126"/>
      <c r="F201" s="127"/>
      <c r="G201" s="128"/>
      <c r="H201" s="128"/>
      <c r="I201" s="119"/>
    </row>
    <row r="202" spans="2:9" x14ac:dyDescent="0.3">
      <c r="B202" s="123"/>
      <c r="C202" s="93"/>
      <c r="D202" s="86"/>
      <c r="E202" s="86"/>
      <c r="F202" s="122"/>
      <c r="G202" s="92"/>
      <c r="H202" s="92"/>
      <c r="I202" s="92"/>
    </row>
    <row r="203" spans="2:9" x14ac:dyDescent="0.3">
      <c r="B203" s="123"/>
      <c r="C203" s="93"/>
      <c r="D203" s="86"/>
      <c r="E203" s="86"/>
      <c r="F203" s="122"/>
      <c r="G203" s="92"/>
      <c r="H203" s="92"/>
      <c r="I203" s="92"/>
    </row>
    <row r="204" spans="2:9" x14ac:dyDescent="0.3">
      <c r="B204" s="123"/>
      <c r="C204" s="93"/>
      <c r="D204" s="86"/>
      <c r="E204" s="86"/>
      <c r="F204" s="122"/>
      <c r="G204" s="92"/>
      <c r="H204" s="92"/>
      <c r="I204" s="92"/>
    </row>
    <row r="205" spans="2:9" x14ac:dyDescent="0.3">
      <c r="B205" s="123"/>
      <c r="C205" s="93"/>
      <c r="D205" s="86"/>
      <c r="E205" s="86"/>
      <c r="F205" s="122"/>
      <c r="G205" s="92"/>
      <c r="H205" s="7"/>
      <c r="I205" s="92"/>
    </row>
    <row r="206" spans="2:9" x14ac:dyDescent="0.3">
      <c r="B206" s="81"/>
      <c r="C206" s="7"/>
      <c r="D206" s="7"/>
      <c r="E206" s="7"/>
      <c r="F206" s="7"/>
      <c r="G206" s="7"/>
      <c r="H206" s="7"/>
      <c r="I206" s="7"/>
    </row>
    <row r="207" spans="2:9" x14ac:dyDescent="0.3">
      <c r="B207" s="126"/>
      <c r="C207" s="126"/>
      <c r="D207" s="126"/>
      <c r="E207" s="126"/>
      <c r="F207" s="127"/>
      <c r="G207" s="128"/>
      <c r="H207" s="128"/>
      <c r="I207" s="119"/>
    </row>
    <row r="208" spans="2:9" x14ac:dyDescent="0.3">
      <c r="B208" s="123"/>
      <c r="C208" s="93"/>
      <c r="D208" s="86"/>
      <c r="E208" s="86"/>
      <c r="F208" s="122"/>
      <c r="G208" s="92"/>
      <c r="H208" s="92"/>
      <c r="I208" s="92"/>
    </row>
    <row r="209" spans="2:9" x14ac:dyDescent="0.3">
      <c r="B209" s="123"/>
      <c r="C209" s="93"/>
      <c r="D209" s="86"/>
      <c r="E209" s="86"/>
      <c r="F209" s="122"/>
      <c r="G209" s="92"/>
      <c r="H209" s="92"/>
      <c r="I209" s="92"/>
    </row>
    <row r="210" spans="2:9" x14ac:dyDescent="0.3">
      <c r="B210" s="123"/>
      <c r="C210" s="93"/>
      <c r="D210" s="86"/>
      <c r="E210" s="86"/>
      <c r="F210" s="122"/>
      <c r="G210" s="92"/>
      <c r="H210" s="92"/>
      <c r="I210" s="92"/>
    </row>
    <row r="211" spans="2:9" x14ac:dyDescent="0.3">
      <c r="B211" s="7"/>
      <c r="C211" s="7"/>
      <c r="D211" s="7"/>
      <c r="E211" s="7"/>
      <c r="F211" s="7"/>
      <c r="G211" s="7"/>
      <c r="H211" s="7"/>
      <c r="I211" s="7"/>
    </row>
  </sheetData>
  <pageMargins left="0.2" right="0.2" top="0.25" bottom="0.25" header="0.05" footer="0.05"/>
  <pageSetup scale="53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7"/>
  <sheetViews>
    <sheetView zoomScaleNormal="100" workbookViewId="0">
      <selection activeCell="D2" sqref="D2"/>
    </sheetView>
  </sheetViews>
  <sheetFormatPr defaultRowHeight="14.4" x14ac:dyDescent="0.3"/>
  <cols>
    <col min="1" max="1" width="8.6640625" customWidth="1"/>
    <col min="2" max="2" width="7.33203125" customWidth="1"/>
    <col min="3" max="4" width="12.6640625" customWidth="1"/>
    <col min="5" max="5" width="13.5546875" customWidth="1"/>
    <col min="6" max="6" width="13.6640625" customWidth="1"/>
    <col min="7" max="7" width="2.6640625" customWidth="1"/>
    <col min="8" max="8" width="8.6640625" customWidth="1"/>
    <col min="9" max="9" width="8.109375" customWidth="1"/>
    <col min="10" max="11" width="12.6640625" customWidth="1"/>
    <col min="12" max="13" width="13.6640625" customWidth="1"/>
    <col min="14" max="14" width="2.6640625" customWidth="1"/>
    <col min="15" max="15" width="10.109375" customWidth="1"/>
    <col min="16" max="16" width="8.109375" customWidth="1"/>
    <col min="17" max="18" width="12.6640625" customWidth="1"/>
    <col min="19" max="19" width="13.88671875" customWidth="1"/>
    <col min="20" max="20" width="13.6640625" customWidth="1"/>
    <col min="21" max="21" width="10.5546875" customWidth="1"/>
  </cols>
  <sheetData>
    <row r="2" spans="2:20" x14ac:dyDescent="0.3">
      <c r="B2" t="s">
        <v>98</v>
      </c>
    </row>
    <row r="3" spans="2:20" x14ac:dyDescent="0.3">
      <c r="B3" t="s">
        <v>99</v>
      </c>
      <c r="I3" t="s">
        <v>100</v>
      </c>
      <c r="P3" t="s">
        <v>101</v>
      </c>
    </row>
    <row r="4" spans="2:20" ht="15" thickBot="1" x14ac:dyDescent="0.35">
      <c r="B4" s="45" t="s">
        <v>86</v>
      </c>
      <c r="C4" s="45" t="s">
        <v>6</v>
      </c>
      <c r="D4" s="45" t="s">
        <v>7</v>
      </c>
      <c r="E4" s="45" t="s">
        <v>8</v>
      </c>
      <c r="F4" s="45" t="s">
        <v>44</v>
      </c>
      <c r="I4" s="45" t="s">
        <v>86</v>
      </c>
      <c r="J4" s="45" t="s">
        <v>6</v>
      </c>
      <c r="K4" s="45" t="s">
        <v>7</v>
      </c>
      <c r="L4" s="45" t="s">
        <v>8</v>
      </c>
      <c r="M4" s="45" t="s">
        <v>44</v>
      </c>
      <c r="P4" s="45" t="s">
        <v>86</v>
      </c>
      <c r="Q4" s="45" t="s">
        <v>6</v>
      </c>
      <c r="R4" s="45" t="s">
        <v>7</v>
      </c>
      <c r="S4" s="45" t="s">
        <v>8</v>
      </c>
      <c r="T4" s="45" t="s">
        <v>44</v>
      </c>
    </row>
    <row r="5" spans="2:20" x14ac:dyDescent="0.3">
      <c r="B5" s="136">
        <v>2022</v>
      </c>
      <c r="C5" s="137">
        <v>344850</v>
      </c>
      <c r="D5" s="137">
        <v>706047.6</v>
      </c>
      <c r="E5" s="137">
        <v>214739.20000000001</v>
      </c>
      <c r="F5" s="138">
        <v>1265636.8</v>
      </c>
      <c r="G5" s="117"/>
      <c r="I5" s="136">
        <v>2022</v>
      </c>
      <c r="J5" s="137">
        <f>C5*0.081</f>
        <v>27932.850000000002</v>
      </c>
      <c r="K5" s="137">
        <f>D5*0.081</f>
        <v>57189.855600000003</v>
      </c>
      <c r="L5" s="137">
        <f>E5*0.081</f>
        <v>17393.875200000002</v>
      </c>
      <c r="M5" s="138">
        <f>SUM(J5:L5)</f>
        <v>102516.5808</v>
      </c>
      <c r="N5" s="117"/>
      <c r="P5" s="136">
        <v>2022</v>
      </c>
      <c r="Q5" s="137">
        <f>C5*0.031</f>
        <v>10690.35</v>
      </c>
      <c r="R5" s="137">
        <f>D5*0.031</f>
        <v>21887.475599999998</v>
      </c>
      <c r="S5" s="137">
        <f>E5*0.031</f>
        <v>6656.9152000000004</v>
      </c>
      <c r="T5" s="138">
        <f>SUM(Q5:S5)</f>
        <v>39234.7408</v>
      </c>
    </row>
    <row r="6" spans="2:20" x14ac:dyDescent="0.3">
      <c r="B6" s="139">
        <v>2023</v>
      </c>
      <c r="C6" s="111">
        <v>725952</v>
      </c>
      <c r="D6" s="111">
        <v>1424032.2</v>
      </c>
      <c r="E6" s="111">
        <v>433109.6</v>
      </c>
      <c r="F6" s="140">
        <v>2583093.8000000003</v>
      </c>
      <c r="G6" s="117"/>
      <c r="I6" s="139">
        <v>2023</v>
      </c>
      <c r="J6" s="111">
        <f t="shared" ref="J6:J23" si="0">C6*0.081</f>
        <v>58802.112000000001</v>
      </c>
      <c r="K6" s="111">
        <f t="shared" ref="K6:K23" si="1">D6*0.081</f>
        <v>115346.6082</v>
      </c>
      <c r="L6" s="111">
        <f t="shared" ref="L6:L23" si="2">E6*0.081</f>
        <v>35081.8776</v>
      </c>
      <c r="M6" s="140">
        <f t="shared" ref="M6:M23" si="3">SUM(J6:L6)</f>
        <v>209230.59780000002</v>
      </c>
      <c r="N6" s="117"/>
      <c r="P6" s="139">
        <v>2023</v>
      </c>
      <c r="Q6" s="111">
        <f>C6*0.031</f>
        <v>22504.511999999999</v>
      </c>
      <c r="R6" s="111">
        <f t="shared" ref="R6:R23" si="4">D6*0.031</f>
        <v>44144.998200000002</v>
      </c>
      <c r="S6" s="111">
        <f t="shared" ref="S6:S23" si="5">E6*0.031</f>
        <v>13426.397599999998</v>
      </c>
      <c r="T6" s="140">
        <f t="shared" ref="T6:T23" si="6">SUM(Q6:S6)</f>
        <v>80075.907800000001</v>
      </c>
    </row>
    <row r="7" spans="2:20" x14ac:dyDescent="0.3">
      <c r="B7" s="139">
        <v>2024</v>
      </c>
      <c r="C7" s="111">
        <v>1080321</v>
      </c>
      <c r="D7" s="111">
        <v>2166928.7999999998</v>
      </c>
      <c r="E7" s="111">
        <v>659062.80000000005</v>
      </c>
      <c r="F7" s="140">
        <v>3906312.5999999996</v>
      </c>
      <c r="G7" s="117"/>
      <c r="I7" s="139">
        <v>2024</v>
      </c>
      <c r="J7" s="111">
        <f t="shared" si="0"/>
        <v>87506.001000000004</v>
      </c>
      <c r="K7" s="111">
        <f t="shared" si="1"/>
        <v>175521.2328</v>
      </c>
      <c r="L7" s="111">
        <f t="shared" si="2"/>
        <v>53384.086800000005</v>
      </c>
      <c r="M7" s="140">
        <f t="shared" si="3"/>
        <v>316411.32059999998</v>
      </c>
      <c r="N7" s="117"/>
      <c r="P7" s="139">
        <v>2024</v>
      </c>
      <c r="Q7" s="111">
        <f t="shared" ref="Q7:Q23" si="7">C7*0.031</f>
        <v>33489.951000000001</v>
      </c>
      <c r="R7" s="111">
        <f t="shared" si="4"/>
        <v>67174.792799999996</v>
      </c>
      <c r="S7" s="111">
        <f t="shared" si="5"/>
        <v>20430.946800000002</v>
      </c>
      <c r="T7" s="140">
        <f t="shared" si="6"/>
        <v>121095.6906</v>
      </c>
    </row>
    <row r="8" spans="2:20" x14ac:dyDescent="0.3">
      <c r="B8" s="139">
        <v>2025</v>
      </c>
      <c r="C8" s="111">
        <v>1442784</v>
      </c>
      <c r="D8" s="111">
        <v>2942730</v>
      </c>
      <c r="E8" s="111">
        <v>895019.60000000009</v>
      </c>
      <c r="F8" s="140">
        <v>5280533.5999999996</v>
      </c>
      <c r="G8" s="117"/>
      <c r="I8" s="139">
        <v>2025</v>
      </c>
      <c r="J8" s="111">
        <f t="shared" si="0"/>
        <v>116865.504</v>
      </c>
      <c r="K8" s="111">
        <f t="shared" si="1"/>
        <v>238361.13</v>
      </c>
      <c r="L8" s="111">
        <f t="shared" si="2"/>
        <v>72496.587600000013</v>
      </c>
      <c r="M8" s="140">
        <f t="shared" si="3"/>
        <v>427723.22160000005</v>
      </c>
      <c r="N8" s="117"/>
      <c r="P8" s="139">
        <v>2025</v>
      </c>
      <c r="Q8" s="111">
        <f>C8*0.031</f>
        <v>44726.303999999996</v>
      </c>
      <c r="R8" s="111">
        <f t="shared" si="4"/>
        <v>91224.63</v>
      </c>
      <c r="S8" s="111">
        <f t="shared" si="5"/>
        <v>27745.607600000003</v>
      </c>
      <c r="T8" s="140">
        <f t="shared" si="6"/>
        <v>163696.5416</v>
      </c>
    </row>
    <row r="9" spans="2:20" x14ac:dyDescent="0.3">
      <c r="B9" s="139">
        <v>2026</v>
      </c>
      <c r="C9" s="111">
        <v>1818756</v>
      </c>
      <c r="D9" s="111">
        <v>3722371.8</v>
      </c>
      <c r="E9" s="111">
        <v>1132151.2000000002</v>
      </c>
      <c r="F9" s="140">
        <v>6673279</v>
      </c>
      <c r="G9" s="117"/>
      <c r="I9" s="139">
        <v>2026</v>
      </c>
      <c r="J9" s="111">
        <f t="shared" si="0"/>
        <v>147319.236</v>
      </c>
      <c r="K9" s="111">
        <f t="shared" si="1"/>
        <v>301512.11579999997</v>
      </c>
      <c r="L9" s="111">
        <f t="shared" si="2"/>
        <v>91704.247200000013</v>
      </c>
      <c r="M9" s="140">
        <f t="shared" si="3"/>
        <v>540535.59899999993</v>
      </c>
      <c r="N9" s="117"/>
      <c r="P9" s="139">
        <v>2026</v>
      </c>
      <c r="Q9" s="111">
        <f t="shared" si="7"/>
        <v>56381.436000000002</v>
      </c>
      <c r="R9" s="111">
        <f t="shared" si="4"/>
        <v>115393.52579999999</v>
      </c>
      <c r="S9" s="111">
        <f t="shared" si="5"/>
        <v>35096.687200000008</v>
      </c>
      <c r="T9" s="140">
        <f t="shared" si="6"/>
        <v>206871.649</v>
      </c>
    </row>
    <row r="10" spans="2:20" x14ac:dyDescent="0.3">
      <c r="B10" s="139">
        <v>2027</v>
      </c>
      <c r="C10" s="111">
        <v>1857060</v>
      </c>
      <c r="D10" s="111">
        <v>3817971.6</v>
      </c>
      <c r="E10" s="111">
        <v>1161236.3999999999</v>
      </c>
      <c r="F10" s="140">
        <v>6836268</v>
      </c>
      <c r="G10" s="117"/>
      <c r="I10" s="139">
        <v>2027</v>
      </c>
      <c r="J10" s="111">
        <f t="shared" si="0"/>
        <v>150421.86000000002</v>
      </c>
      <c r="K10" s="111">
        <f t="shared" si="1"/>
        <v>309255.69959999999</v>
      </c>
      <c r="L10" s="111">
        <f t="shared" si="2"/>
        <v>94060.148399999991</v>
      </c>
      <c r="M10" s="140">
        <f t="shared" si="3"/>
        <v>553737.70799999998</v>
      </c>
      <c r="N10" s="117"/>
      <c r="P10" s="139">
        <v>2027</v>
      </c>
      <c r="Q10" s="111">
        <f>C10*0.031</f>
        <v>57568.86</v>
      </c>
      <c r="R10" s="111">
        <f t="shared" si="4"/>
        <v>118357.11960000001</v>
      </c>
      <c r="S10" s="111">
        <f t="shared" si="5"/>
        <v>35998.328399999999</v>
      </c>
      <c r="T10" s="140">
        <f t="shared" si="6"/>
        <v>211924.30800000002</v>
      </c>
    </row>
    <row r="11" spans="2:20" x14ac:dyDescent="0.3">
      <c r="B11" s="139">
        <v>2028</v>
      </c>
      <c r="C11" s="111">
        <v>1866921</v>
      </c>
      <c r="D11" s="111">
        <v>3906616.8</v>
      </c>
      <c r="E11" s="111">
        <v>1188221.2</v>
      </c>
      <c r="F11" s="140">
        <v>6961759</v>
      </c>
      <c r="G11" s="117"/>
      <c r="I11" s="139">
        <v>2028</v>
      </c>
      <c r="J11" s="111">
        <f t="shared" si="0"/>
        <v>151220.601</v>
      </c>
      <c r="K11" s="111">
        <f t="shared" si="1"/>
        <v>316435.9608</v>
      </c>
      <c r="L11" s="111">
        <f t="shared" si="2"/>
        <v>96245.917199999996</v>
      </c>
      <c r="M11" s="140">
        <f t="shared" si="3"/>
        <v>563902.47900000005</v>
      </c>
      <c r="N11" s="117"/>
      <c r="P11" s="139">
        <v>2028</v>
      </c>
      <c r="Q11" s="111">
        <f t="shared" si="7"/>
        <v>57874.550999999999</v>
      </c>
      <c r="R11" s="111">
        <f t="shared" si="4"/>
        <v>121105.12079999999</v>
      </c>
      <c r="S11" s="111">
        <f t="shared" si="5"/>
        <v>36834.857199999999</v>
      </c>
      <c r="T11" s="140">
        <f t="shared" si="6"/>
        <v>215814.52899999998</v>
      </c>
    </row>
    <row r="12" spans="2:20" x14ac:dyDescent="0.3">
      <c r="B12" s="139">
        <v>2029</v>
      </c>
      <c r="C12" s="111">
        <v>1911609</v>
      </c>
      <c r="D12" s="111">
        <v>3986335.2</v>
      </c>
      <c r="E12" s="111">
        <v>1212464.8</v>
      </c>
      <c r="F12" s="140">
        <v>7110409</v>
      </c>
      <c r="G12" s="117"/>
      <c r="I12" s="139">
        <v>2029</v>
      </c>
      <c r="J12" s="111">
        <f t="shared" si="0"/>
        <v>154840.329</v>
      </c>
      <c r="K12" s="111">
        <f t="shared" si="1"/>
        <v>322893.15120000002</v>
      </c>
      <c r="L12" s="111">
        <f t="shared" si="2"/>
        <v>98209.64880000001</v>
      </c>
      <c r="M12" s="140">
        <f t="shared" si="3"/>
        <v>575943.12899999996</v>
      </c>
      <c r="N12" s="117"/>
      <c r="P12" s="139">
        <v>2029</v>
      </c>
      <c r="Q12" s="111">
        <f t="shared" si="7"/>
        <v>59259.879000000001</v>
      </c>
      <c r="R12" s="111">
        <f t="shared" si="4"/>
        <v>123576.3912</v>
      </c>
      <c r="S12" s="111">
        <f t="shared" si="5"/>
        <v>37586.408800000005</v>
      </c>
      <c r="T12" s="140">
        <f t="shared" si="6"/>
        <v>220422.679</v>
      </c>
    </row>
    <row r="13" spans="2:20" x14ac:dyDescent="0.3">
      <c r="B13" s="139">
        <v>2030</v>
      </c>
      <c r="C13" s="111">
        <v>1957380</v>
      </c>
      <c r="D13" s="111">
        <v>4045916.4</v>
      </c>
      <c r="E13" s="111">
        <v>1230585.2</v>
      </c>
      <c r="F13" s="140">
        <v>7233881.6000000006</v>
      </c>
      <c r="G13" s="117"/>
      <c r="I13" s="139">
        <v>2030</v>
      </c>
      <c r="J13" s="111">
        <f t="shared" si="0"/>
        <v>158547.78</v>
      </c>
      <c r="K13" s="111">
        <f t="shared" si="1"/>
        <v>327719.22840000002</v>
      </c>
      <c r="L13" s="111">
        <f t="shared" si="2"/>
        <v>99677.401199999993</v>
      </c>
      <c r="M13" s="140">
        <f t="shared" si="3"/>
        <v>585944.40960000001</v>
      </c>
      <c r="N13" s="117"/>
      <c r="P13" s="139">
        <v>2030</v>
      </c>
      <c r="Q13" s="111">
        <f t="shared" si="7"/>
        <v>60678.78</v>
      </c>
      <c r="R13" s="111">
        <f t="shared" si="4"/>
        <v>125423.4084</v>
      </c>
      <c r="S13" s="111">
        <f t="shared" si="5"/>
        <v>38148.141199999998</v>
      </c>
      <c r="T13" s="140">
        <f t="shared" si="6"/>
        <v>224250.3296</v>
      </c>
    </row>
    <row r="14" spans="2:20" x14ac:dyDescent="0.3">
      <c r="B14" s="139">
        <v>2031</v>
      </c>
      <c r="C14" s="111">
        <v>1997280</v>
      </c>
      <c r="D14" s="111">
        <v>4114424.4000000004</v>
      </c>
      <c r="E14" s="111">
        <v>1251411.2</v>
      </c>
      <c r="F14" s="140">
        <v>7363115.6000000006</v>
      </c>
      <c r="G14" s="117"/>
      <c r="I14" s="139">
        <v>2031</v>
      </c>
      <c r="J14" s="111">
        <f t="shared" si="0"/>
        <v>161779.68</v>
      </c>
      <c r="K14" s="111">
        <f t="shared" si="1"/>
        <v>333268.37640000007</v>
      </c>
      <c r="L14" s="111">
        <f t="shared" si="2"/>
        <v>101364.3072</v>
      </c>
      <c r="M14" s="140">
        <f t="shared" si="3"/>
        <v>596412.36360000004</v>
      </c>
      <c r="N14" s="117"/>
      <c r="P14" s="139">
        <v>2031</v>
      </c>
      <c r="Q14" s="111">
        <f t="shared" si="7"/>
        <v>61915.68</v>
      </c>
      <c r="R14" s="111">
        <f t="shared" si="4"/>
        <v>127547.15640000001</v>
      </c>
      <c r="S14" s="111">
        <f t="shared" si="5"/>
        <v>38793.747199999998</v>
      </c>
      <c r="T14" s="140">
        <f t="shared" si="6"/>
        <v>228256.58360000001</v>
      </c>
    </row>
    <row r="15" spans="2:20" x14ac:dyDescent="0.3">
      <c r="B15" s="139">
        <v>2032</v>
      </c>
      <c r="C15" s="111">
        <v>2041341</v>
      </c>
      <c r="D15" s="111">
        <v>4184697</v>
      </c>
      <c r="E15" s="111">
        <v>1272771.2</v>
      </c>
      <c r="F15" s="140">
        <v>7498809.2000000002</v>
      </c>
      <c r="G15" s="117"/>
      <c r="I15" s="139">
        <v>2032</v>
      </c>
      <c r="J15" s="111">
        <f t="shared" si="0"/>
        <v>165348.62100000001</v>
      </c>
      <c r="K15" s="111">
        <f t="shared" si="1"/>
        <v>338960.45699999999</v>
      </c>
      <c r="L15" s="111">
        <f t="shared" si="2"/>
        <v>103094.4672</v>
      </c>
      <c r="M15" s="140">
        <f t="shared" si="3"/>
        <v>607403.54519999993</v>
      </c>
      <c r="N15" s="117"/>
      <c r="P15" s="139">
        <v>2032</v>
      </c>
      <c r="Q15" s="111">
        <f t="shared" si="7"/>
        <v>63281.570999999996</v>
      </c>
      <c r="R15" s="111">
        <f t="shared" si="4"/>
        <v>129725.607</v>
      </c>
      <c r="S15" s="111">
        <f t="shared" si="5"/>
        <v>39455.907200000001</v>
      </c>
      <c r="T15" s="140">
        <f t="shared" si="6"/>
        <v>232463.08520000003</v>
      </c>
    </row>
    <row r="16" spans="2:20" x14ac:dyDescent="0.3">
      <c r="B16" s="139">
        <v>2033</v>
      </c>
      <c r="C16" s="111">
        <v>2086485</v>
      </c>
      <c r="D16" s="111">
        <v>4265972.4000000004</v>
      </c>
      <c r="E16" s="111">
        <v>1297442</v>
      </c>
      <c r="F16" s="140">
        <v>7649899.4000000004</v>
      </c>
      <c r="G16" s="117"/>
      <c r="I16" s="139">
        <v>2033</v>
      </c>
      <c r="J16" s="111">
        <f t="shared" si="0"/>
        <v>169005.285</v>
      </c>
      <c r="K16" s="111">
        <f t="shared" si="1"/>
        <v>345543.76440000004</v>
      </c>
      <c r="L16" s="111">
        <f t="shared" si="2"/>
        <v>105092.802</v>
      </c>
      <c r="M16" s="140">
        <f t="shared" si="3"/>
        <v>619641.85140000004</v>
      </c>
      <c r="N16" s="117"/>
      <c r="P16" s="139">
        <v>2033</v>
      </c>
      <c r="Q16" s="111">
        <f t="shared" si="7"/>
        <v>64681.034999999996</v>
      </c>
      <c r="R16" s="111">
        <f t="shared" si="4"/>
        <v>132245.14440000002</v>
      </c>
      <c r="S16" s="111">
        <f t="shared" si="5"/>
        <v>40220.701999999997</v>
      </c>
      <c r="T16" s="140">
        <f t="shared" si="6"/>
        <v>237146.88140000001</v>
      </c>
    </row>
    <row r="17" spans="2:20" x14ac:dyDescent="0.3">
      <c r="B17" s="139">
        <v>2034</v>
      </c>
      <c r="C17" s="111">
        <v>2137443</v>
      </c>
      <c r="D17" s="111">
        <v>4359496.2</v>
      </c>
      <c r="E17" s="111">
        <v>1325886.4000000001</v>
      </c>
      <c r="F17" s="140">
        <v>7822825.6000000006</v>
      </c>
      <c r="G17" s="117"/>
      <c r="I17" s="139">
        <v>2034</v>
      </c>
      <c r="J17" s="111">
        <f t="shared" si="0"/>
        <v>173132.883</v>
      </c>
      <c r="K17" s="111">
        <f t="shared" si="1"/>
        <v>353119.19220000005</v>
      </c>
      <c r="L17" s="111">
        <f t="shared" si="2"/>
        <v>107396.79840000001</v>
      </c>
      <c r="M17" s="140">
        <f t="shared" si="3"/>
        <v>633648.87360000005</v>
      </c>
      <c r="N17" s="117"/>
      <c r="P17" s="139">
        <v>2034</v>
      </c>
      <c r="Q17" s="111">
        <f t="shared" si="7"/>
        <v>66260.732999999993</v>
      </c>
      <c r="R17" s="111">
        <f t="shared" si="4"/>
        <v>135144.38219999999</v>
      </c>
      <c r="S17" s="111">
        <f t="shared" si="5"/>
        <v>41102.478400000007</v>
      </c>
      <c r="T17" s="140">
        <f t="shared" si="6"/>
        <v>242507.59360000002</v>
      </c>
    </row>
    <row r="18" spans="2:20" x14ac:dyDescent="0.3">
      <c r="B18" s="139">
        <v>2035</v>
      </c>
      <c r="C18" s="111">
        <v>2185038</v>
      </c>
      <c r="D18" s="111">
        <v>4456860.5999999996</v>
      </c>
      <c r="E18" s="111">
        <v>1355505.6</v>
      </c>
      <c r="F18" s="140">
        <v>7997404.1999999993</v>
      </c>
      <c r="G18" s="117"/>
      <c r="I18" s="139">
        <v>2035</v>
      </c>
      <c r="J18" s="111">
        <f t="shared" si="0"/>
        <v>176988.07800000001</v>
      </c>
      <c r="K18" s="111">
        <f t="shared" si="1"/>
        <v>361005.70859999995</v>
      </c>
      <c r="L18" s="111">
        <f t="shared" si="2"/>
        <v>109795.95360000001</v>
      </c>
      <c r="M18" s="140">
        <f t="shared" si="3"/>
        <v>647789.7402</v>
      </c>
      <c r="N18" s="117"/>
      <c r="P18" s="139">
        <v>2035</v>
      </c>
      <c r="Q18" s="111">
        <f t="shared" si="7"/>
        <v>67736.178</v>
      </c>
      <c r="R18" s="111">
        <f t="shared" si="4"/>
        <v>138162.67859999998</v>
      </c>
      <c r="S18" s="111">
        <f t="shared" si="5"/>
        <v>42020.673600000002</v>
      </c>
      <c r="T18" s="140">
        <f t="shared" si="6"/>
        <v>247919.53020000001</v>
      </c>
    </row>
    <row r="19" spans="2:20" x14ac:dyDescent="0.3">
      <c r="B19" s="139">
        <v>2036</v>
      </c>
      <c r="C19" s="111">
        <v>2226249</v>
      </c>
      <c r="D19" s="111">
        <v>4545713.3999999994</v>
      </c>
      <c r="E19" s="111">
        <v>1382526</v>
      </c>
      <c r="F19" s="140">
        <v>8154488.3999999994</v>
      </c>
      <c r="G19" s="117"/>
      <c r="I19" s="139">
        <v>2036</v>
      </c>
      <c r="J19" s="111">
        <f t="shared" si="0"/>
        <v>180326.16899999999</v>
      </c>
      <c r="K19" s="111">
        <f t="shared" si="1"/>
        <v>368202.78539999999</v>
      </c>
      <c r="L19" s="111">
        <f t="shared" si="2"/>
        <v>111984.606</v>
      </c>
      <c r="M19" s="140">
        <f t="shared" si="3"/>
        <v>660513.56039999996</v>
      </c>
      <c r="N19" s="117"/>
      <c r="P19" s="139">
        <v>2036</v>
      </c>
      <c r="Q19" s="111">
        <f t="shared" si="7"/>
        <v>69013.718999999997</v>
      </c>
      <c r="R19" s="111">
        <f t="shared" si="4"/>
        <v>140917.11539999998</v>
      </c>
      <c r="S19" s="111">
        <f t="shared" si="5"/>
        <v>42858.305999999997</v>
      </c>
      <c r="T19" s="140">
        <f t="shared" si="6"/>
        <v>252789.14039999997</v>
      </c>
    </row>
    <row r="20" spans="2:20" x14ac:dyDescent="0.3">
      <c r="B20" s="139">
        <v>2037</v>
      </c>
      <c r="C20" s="111">
        <v>2258568</v>
      </c>
      <c r="D20" s="111">
        <v>4617024</v>
      </c>
      <c r="E20" s="111">
        <v>1404206.4000000001</v>
      </c>
      <c r="F20" s="140">
        <v>8279798.4000000004</v>
      </c>
      <c r="G20" s="117"/>
      <c r="I20" s="139">
        <v>2037</v>
      </c>
      <c r="J20" s="111">
        <f t="shared" si="0"/>
        <v>182944.008</v>
      </c>
      <c r="K20" s="111">
        <f t="shared" si="1"/>
        <v>373978.94400000002</v>
      </c>
      <c r="L20" s="111">
        <f t="shared" si="2"/>
        <v>113740.71840000001</v>
      </c>
      <c r="M20" s="140">
        <f t="shared" si="3"/>
        <v>670663.67040000006</v>
      </c>
      <c r="N20" s="117"/>
      <c r="P20" s="139">
        <v>2037</v>
      </c>
      <c r="Q20" s="111">
        <f t="shared" si="7"/>
        <v>70015.607999999993</v>
      </c>
      <c r="R20" s="111">
        <f t="shared" si="4"/>
        <v>143127.74400000001</v>
      </c>
      <c r="S20" s="111">
        <f t="shared" si="5"/>
        <v>43530.398400000005</v>
      </c>
      <c r="T20" s="140">
        <f t="shared" si="6"/>
        <v>256673.75040000002</v>
      </c>
    </row>
    <row r="21" spans="2:20" x14ac:dyDescent="0.3">
      <c r="B21" s="139">
        <v>2038</v>
      </c>
      <c r="C21" s="111">
        <v>2285415</v>
      </c>
      <c r="D21" s="111">
        <v>4676916.6000000006</v>
      </c>
      <c r="E21" s="111">
        <v>1422433.6</v>
      </c>
      <c r="F21" s="140">
        <v>8384765.2000000011</v>
      </c>
      <c r="G21" s="117"/>
      <c r="I21" s="139">
        <v>2038</v>
      </c>
      <c r="J21" s="111">
        <f t="shared" si="0"/>
        <v>185118.61500000002</v>
      </c>
      <c r="K21" s="111">
        <f t="shared" si="1"/>
        <v>378830.24460000003</v>
      </c>
      <c r="L21" s="111">
        <f>E21*0.081</f>
        <v>115217.12160000001</v>
      </c>
      <c r="M21" s="140">
        <f t="shared" si="3"/>
        <v>679165.98120000004</v>
      </c>
      <c r="N21" s="117"/>
      <c r="P21" s="139">
        <v>2038</v>
      </c>
      <c r="Q21" s="111">
        <f t="shared" si="7"/>
        <v>70847.865000000005</v>
      </c>
      <c r="R21" s="111">
        <f t="shared" si="4"/>
        <v>144984.41460000002</v>
      </c>
      <c r="S21" s="111">
        <f t="shared" si="5"/>
        <v>44095.441600000006</v>
      </c>
      <c r="T21" s="140">
        <f t="shared" si="6"/>
        <v>259927.72120000003</v>
      </c>
    </row>
    <row r="22" spans="2:20" x14ac:dyDescent="0.3">
      <c r="B22" s="139">
        <v>2039</v>
      </c>
      <c r="C22" s="111">
        <v>2301888</v>
      </c>
      <c r="D22" s="111">
        <v>4715426.3999999994</v>
      </c>
      <c r="E22" s="111">
        <v>1434146</v>
      </c>
      <c r="F22" s="140">
        <v>8451460.3999999985</v>
      </c>
      <c r="G22" s="117"/>
      <c r="I22" s="139">
        <v>2039</v>
      </c>
      <c r="J22" s="111">
        <f t="shared" si="0"/>
        <v>186452.92800000001</v>
      </c>
      <c r="K22" s="111">
        <f t="shared" si="1"/>
        <v>381949.53839999996</v>
      </c>
      <c r="L22" s="111">
        <f t="shared" si="2"/>
        <v>116165.826</v>
      </c>
      <c r="M22" s="140">
        <f t="shared" si="3"/>
        <v>684568.29240000003</v>
      </c>
      <c r="N22" s="117"/>
      <c r="P22" s="139">
        <v>2039</v>
      </c>
      <c r="Q22" s="111">
        <f t="shared" si="7"/>
        <v>71358.528000000006</v>
      </c>
      <c r="R22" s="111">
        <f t="shared" si="4"/>
        <v>146178.21839999998</v>
      </c>
      <c r="S22" s="111">
        <f t="shared" si="5"/>
        <v>44458.525999999998</v>
      </c>
      <c r="T22" s="140">
        <f t="shared" si="6"/>
        <v>261995.27240000002</v>
      </c>
    </row>
    <row r="23" spans="2:20" ht="15" thickBot="1" x14ac:dyDescent="0.35">
      <c r="B23" s="141">
        <v>2040</v>
      </c>
      <c r="C23" s="142">
        <v>2317734</v>
      </c>
      <c r="D23" s="142">
        <v>4741895.4000000004</v>
      </c>
      <c r="E23" s="142">
        <v>1442191.6</v>
      </c>
      <c r="F23" s="143">
        <v>8501821</v>
      </c>
      <c r="G23" s="117"/>
      <c r="I23" s="141">
        <v>2040</v>
      </c>
      <c r="J23" s="142">
        <f t="shared" si="0"/>
        <v>187736.454</v>
      </c>
      <c r="K23" s="142">
        <f t="shared" si="1"/>
        <v>384093.52740000002</v>
      </c>
      <c r="L23" s="142">
        <f t="shared" si="2"/>
        <v>116817.51960000001</v>
      </c>
      <c r="M23" s="143">
        <f t="shared" si="3"/>
        <v>688647.50100000005</v>
      </c>
      <c r="N23" s="117"/>
      <c r="P23" s="141">
        <v>2040</v>
      </c>
      <c r="Q23" s="142">
        <f t="shared" si="7"/>
        <v>71849.754000000001</v>
      </c>
      <c r="R23" s="142">
        <f t="shared" si="4"/>
        <v>146998.7574</v>
      </c>
      <c r="S23" s="142">
        <f t="shared" si="5"/>
        <v>44707.939600000005</v>
      </c>
      <c r="T23" s="143">
        <f t="shared" si="6"/>
        <v>263556.451</v>
      </c>
    </row>
    <row r="24" spans="2:20" x14ac:dyDescent="0.3">
      <c r="B24" t="s">
        <v>95</v>
      </c>
      <c r="E24" t="s">
        <v>118</v>
      </c>
      <c r="F24" s="117">
        <f>SUM(F5:F23)</f>
        <v>127955560.80000001</v>
      </c>
      <c r="G24" s="117"/>
      <c r="I24" t="s">
        <v>95</v>
      </c>
      <c r="L24" t="s">
        <v>118</v>
      </c>
      <c r="M24" s="117">
        <f>SUM(M5:M23)</f>
        <v>10364400.424799999</v>
      </c>
      <c r="N24" s="117"/>
      <c r="P24" t="s">
        <v>95</v>
      </c>
      <c r="S24" t="s">
        <v>118</v>
      </c>
      <c r="T24" s="117">
        <f>SUM(T5:T23)</f>
        <v>3966622.3848000001</v>
      </c>
    </row>
    <row r="25" spans="2:20" x14ac:dyDescent="0.3">
      <c r="D25" t="s">
        <v>103</v>
      </c>
      <c r="F25" s="132">
        <v>127956000</v>
      </c>
      <c r="G25" s="117"/>
      <c r="K25" t="s">
        <v>103</v>
      </c>
      <c r="M25" s="145">
        <v>10364000</v>
      </c>
      <c r="N25" s="116"/>
      <c r="R25" t="s">
        <v>103</v>
      </c>
      <c r="T25" s="145">
        <v>3967000</v>
      </c>
    </row>
    <row r="26" spans="2:20" x14ac:dyDescent="0.3">
      <c r="F26" s="132"/>
      <c r="G26" s="117"/>
      <c r="M26" s="145"/>
      <c r="N26" s="116"/>
      <c r="T26" s="145"/>
    </row>
    <row r="27" spans="2:20" x14ac:dyDescent="0.3">
      <c r="B27" t="s">
        <v>102</v>
      </c>
    </row>
    <row r="28" spans="2:20" x14ac:dyDescent="0.3">
      <c r="B28" t="s">
        <v>99</v>
      </c>
      <c r="I28" t="s">
        <v>100</v>
      </c>
      <c r="M28" s="116"/>
      <c r="P28" t="s">
        <v>101</v>
      </c>
    </row>
    <row r="29" spans="2:20" ht="15" thickBot="1" x14ac:dyDescent="0.35">
      <c r="B29" s="45" t="s">
        <v>86</v>
      </c>
      <c r="C29" s="45" t="s">
        <v>6</v>
      </c>
      <c r="D29" s="45" t="s">
        <v>7</v>
      </c>
      <c r="E29" s="45" t="s">
        <v>8</v>
      </c>
      <c r="F29" s="45" t="s">
        <v>44</v>
      </c>
      <c r="I29" s="45" t="s">
        <v>86</v>
      </c>
      <c r="J29" s="45" t="s">
        <v>6</v>
      </c>
      <c r="K29" s="45" t="s">
        <v>7</v>
      </c>
      <c r="L29" s="45" t="s">
        <v>8</v>
      </c>
      <c r="M29" s="45" t="s">
        <v>44</v>
      </c>
      <c r="P29" s="45" t="s">
        <v>86</v>
      </c>
      <c r="Q29" s="45" t="s">
        <v>6</v>
      </c>
      <c r="R29" s="45" t="s">
        <v>7</v>
      </c>
      <c r="S29" s="45" t="s">
        <v>8</v>
      </c>
      <c r="T29" s="45" t="s">
        <v>44</v>
      </c>
    </row>
    <row r="30" spans="2:20" x14ac:dyDescent="0.3">
      <c r="B30" s="136">
        <v>2022</v>
      </c>
      <c r="C30" s="137">
        <v>499730</v>
      </c>
      <c r="D30" s="137">
        <v>1023020.8</v>
      </c>
      <c r="E30" s="137">
        <v>311251.20000000001</v>
      </c>
      <c r="F30" s="138">
        <v>1834002</v>
      </c>
      <c r="G30" s="117"/>
      <c r="I30" s="136">
        <v>2022</v>
      </c>
      <c r="J30" s="137">
        <f>C30*0.081</f>
        <v>40478.130000000005</v>
      </c>
      <c r="K30" s="137">
        <f>D30*0.081</f>
        <v>82864.684800000003</v>
      </c>
      <c r="L30" s="137">
        <f>E30*0.081</f>
        <v>25211.3472</v>
      </c>
      <c r="M30" s="138">
        <f>SUM(J30:L30)</f>
        <v>148554.16200000001</v>
      </c>
      <c r="N30" s="117"/>
      <c r="P30" s="136">
        <v>2022</v>
      </c>
      <c r="Q30" s="137">
        <f>C30*0.031</f>
        <v>15491.63</v>
      </c>
      <c r="R30" s="137">
        <f t="shared" ref="R30:R48" si="8">D30*0.031</f>
        <v>31713.644800000002</v>
      </c>
      <c r="S30" s="137">
        <f t="shared" ref="S30:S48" si="9">E30*0.031</f>
        <v>9648.7872000000007</v>
      </c>
      <c r="T30" s="138">
        <f>SUM(Q30:S30)</f>
        <v>56854.061999999998</v>
      </c>
    </row>
    <row r="31" spans="2:20" x14ac:dyDescent="0.3">
      <c r="B31" s="139">
        <v>2023</v>
      </c>
      <c r="C31" s="111">
        <v>1051993.6000000001</v>
      </c>
      <c r="D31" s="111">
        <v>2063337.6</v>
      </c>
      <c r="E31" s="111">
        <v>627765.60000000009</v>
      </c>
      <c r="F31" s="140">
        <v>3743096.8000000003</v>
      </c>
      <c r="G31" s="117"/>
      <c r="I31" s="139">
        <v>2023</v>
      </c>
      <c r="J31" s="111">
        <f>C31*0.081</f>
        <v>85211.481600000014</v>
      </c>
      <c r="K31" s="111">
        <f t="shared" ref="K31:K48" si="10">D31*0.081</f>
        <v>167130.3456</v>
      </c>
      <c r="L31" s="111">
        <f t="shared" ref="L31:L48" si="11">E31*0.081</f>
        <v>50849.013600000006</v>
      </c>
      <c r="M31" s="140">
        <f t="shared" ref="M31:M48" si="12">SUM(J31:L31)</f>
        <v>303190.84080000001</v>
      </c>
      <c r="N31" s="117"/>
      <c r="P31" s="139">
        <v>2023</v>
      </c>
      <c r="Q31" s="111">
        <f t="shared" ref="Q31:Q48" si="13">C31*0.031</f>
        <v>32611.801600000003</v>
      </c>
      <c r="R31" s="111">
        <f t="shared" si="8"/>
        <v>63963.465600000003</v>
      </c>
      <c r="S31" s="111">
        <f t="shared" si="9"/>
        <v>19460.733600000003</v>
      </c>
      <c r="T31" s="140">
        <f t="shared" ref="T31:T48" si="14">SUM(Q31:S31)</f>
        <v>116036.00080000001</v>
      </c>
    </row>
    <row r="32" spans="2:20" x14ac:dyDescent="0.3">
      <c r="B32" s="139">
        <v>2024</v>
      </c>
      <c r="C32" s="111">
        <v>1565517.8</v>
      </c>
      <c r="D32" s="111">
        <v>3139750.4000000004</v>
      </c>
      <c r="E32" s="111">
        <v>955270.8</v>
      </c>
      <c r="F32" s="140">
        <v>5660539</v>
      </c>
      <c r="G32" s="117"/>
      <c r="I32" s="139">
        <v>2024</v>
      </c>
      <c r="J32" s="111">
        <f t="shared" ref="J32:J48" si="15">C32*0.081</f>
        <v>126806.9418</v>
      </c>
      <c r="K32" s="111">
        <f t="shared" si="10"/>
        <v>254319.78240000003</v>
      </c>
      <c r="L32" s="111">
        <f t="shared" si="11"/>
        <v>77376.934800000003</v>
      </c>
      <c r="M32" s="140">
        <f t="shared" si="12"/>
        <v>458503.65900000004</v>
      </c>
      <c r="N32" s="117"/>
      <c r="P32" s="139">
        <v>2024</v>
      </c>
      <c r="Q32" s="111">
        <f t="shared" si="13"/>
        <v>48531.051800000001</v>
      </c>
      <c r="R32" s="111">
        <f t="shared" si="8"/>
        <v>97332.262400000007</v>
      </c>
      <c r="S32" s="111">
        <f t="shared" si="9"/>
        <v>29613.394800000002</v>
      </c>
      <c r="T32" s="140">
        <f t="shared" si="14"/>
        <v>175476.70900000003</v>
      </c>
    </row>
    <row r="33" spans="2:20" x14ac:dyDescent="0.3">
      <c r="B33" s="139">
        <v>2025</v>
      </c>
      <c r="C33" s="111">
        <v>2090771.2000000002</v>
      </c>
      <c r="D33" s="111">
        <v>4263840</v>
      </c>
      <c r="E33" s="111">
        <v>1297275.6000000001</v>
      </c>
      <c r="F33" s="140">
        <v>7651886.8000000007</v>
      </c>
      <c r="G33" s="117"/>
      <c r="I33" s="139">
        <v>2025</v>
      </c>
      <c r="J33" s="111">
        <f t="shared" si="15"/>
        <v>169352.46720000001</v>
      </c>
      <c r="K33" s="111">
        <f t="shared" si="10"/>
        <v>345371.04000000004</v>
      </c>
      <c r="L33" s="111">
        <f t="shared" si="11"/>
        <v>105079.32360000002</v>
      </c>
      <c r="M33" s="140">
        <f t="shared" si="12"/>
        <v>619802.83080000011</v>
      </c>
      <c r="N33" s="117"/>
      <c r="P33" s="139">
        <v>2025</v>
      </c>
      <c r="Q33" s="111">
        <f t="shared" si="13"/>
        <v>64813.907200000009</v>
      </c>
      <c r="R33" s="111">
        <f t="shared" si="8"/>
        <v>132179.04</v>
      </c>
      <c r="S33" s="111">
        <f t="shared" si="9"/>
        <v>40215.543600000005</v>
      </c>
      <c r="T33" s="140">
        <f t="shared" si="14"/>
        <v>237208.49080000003</v>
      </c>
    </row>
    <row r="34" spans="2:20" x14ac:dyDescent="0.3">
      <c r="B34" s="139">
        <v>2026</v>
      </c>
      <c r="C34" s="111">
        <v>2635600.8000000003</v>
      </c>
      <c r="D34" s="111">
        <v>5393494.4000000004</v>
      </c>
      <c r="E34" s="111">
        <v>1640983.2000000002</v>
      </c>
      <c r="F34" s="140">
        <v>9670078.4000000022</v>
      </c>
      <c r="G34" s="117"/>
      <c r="I34" s="139">
        <v>2026</v>
      </c>
      <c r="J34" s="111">
        <f t="shared" si="15"/>
        <v>213483.66480000003</v>
      </c>
      <c r="K34" s="111">
        <f t="shared" si="10"/>
        <v>436873.04640000005</v>
      </c>
      <c r="L34" s="111">
        <f t="shared" si="11"/>
        <v>132919.63920000001</v>
      </c>
      <c r="M34" s="140">
        <f t="shared" si="12"/>
        <v>783276.3504</v>
      </c>
      <c r="N34" s="117"/>
      <c r="P34" s="139">
        <v>2026</v>
      </c>
      <c r="Q34" s="111">
        <f t="shared" si="13"/>
        <v>81703.624800000005</v>
      </c>
      <c r="R34" s="111">
        <f t="shared" si="8"/>
        <v>167198.32640000002</v>
      </c>
      <c r="S34" s="111">
        <f t="shared" si="9"/>
        <v>50870.479200000009</v>
      </c>
      <c r="T34" s="140">
        <f t="shared" si="14"/>
        <v>299772.43040000001</v>
      </c>
    </row>
    <row r="35" spans="2:20" x14ac:dyDescent="0.3">
      <c r="B35" s="139">
        <v>2027</v>
      </c>
      <c r="C35" s="111">
        <v>2691108</v>
      </c>
      <c r="D35" s="111">
        <v>5532012.7999999998</v>
      </c>
      <c r="E35" s="111">
        <v>1683140.4</v>
      </c>
      <c r="F35" s="140">
        <v>9906261.1999999993</v>
      </c>
      <c r="G35" s="117"/>
      <c r="I35" s="139">
        <v>2027</v>
      </c>
      <c r="J35" s="111">
        <f t="shared" si="15"/>
        <v>217979.74800000002</v>
      </c>
      <c r="K35" s="111">
        <f t="shared" si="10"/>
        <v>448093.0368</v>
      </c>
      <c r="L35" s="111">
        <f t="shared" si="11"/>
        <v>136334.37239999999</v>
      </c>
      <c r="M35" s="140">
        <f t="shared" si="12"/>
        <v>802407.15720000002</v>
      </c>
      <c r="N35" s="117"/>
      <c r="P35" s="139">
        <v>2027</v>
      </c>
      <c r="Q35" s="111">
        <f t="shared" si="13"/>
        <v>83424.347999999998</v>
      </c>
      <c r="R35" s="111">
        <f t="shared" si="8"/>
        <v>171492.39679999999</v>
      </c>
      <c r="S35" s="111">
        <f t="shared" si="9"/>
        <v>52177.352399999996</v>
      </c>
      <c r="T35" s="140">
        <f t="shared" si="14"/>
        <v>307094.09719999996</v>
      </c>
    </row>
    <row r="36" spans="2:20" x14ac:dyDescent="0.3">
      <c r="B36" s="139">
        <v>2028</v>
      </c>
      <c r="C36" s="111">
        <v>2705397.8000000003</v>
      </c>
      <c r="D36" s="111">
        <v>5660454.4000000004</v>
      </c>
      <c r="E36" s="111">
        <v>1722253.2</v>
      </c>
      <c r="F36" s="140">
        <v>10088105.4</v>
      </c>
      <c r="G36" s="117"/>
      <c r="I36" s="139">
        <v>2028</v>
      </c>
      <c r="J36" s="111">
        <f t="shared" si="15"/>
        <v>219137.22180000003</v>
      </c>
      <c r="K36" s="111">
        <f t="shared" si="10"/>
        <v>458496.80640000006</v>
      </c>
      <c r="L36" s="111">
        <f t="shared" si="11"/>
        <v>139502.5092</v>
      </c>
      <c r="M36" s="140">
        <f t="shared" si="12"/>
        <v>817136.53740000003</v>
      </c>
      <c r="N36" s="117"/>
      <c r="P36" s="139">
        <v>2028</v>
      </c>
      <c r="Q36" s="111">
        <f t="shared" si="13"/>
        <v>83867.331800000014</v>
      </c>
      <c r="R36" s="111">
        <f t="shared" si="8"/>
        <v>175474.0864</v>
      </c>
      <c r="S36" s="111">
        <f t="shared" si="9"/>
        <v>53389.849199999997</v>
      </c>
      <c r="T36" s="140">
        <f t="shared" si="14"/>
        <v>312731.26740000001</v>
      </c>
    </row>
    <row r="37" spans="2:20" x14ac:dyDescent="0.3">
      <c r="B37" s="139">
        <v>2029</v>
      </c>
      <c r="C37" s="111">
        <v>2770156.2</v>
      </c>
      <c r="D37" s="111">
        <v>5775961.5999999996</v>
      </c>
      <c r="E37" s="111">
        <v>1757392.8</v>
      </c>
      <c r="F37" s="140">
        <v>10303510.600000001</v>
      </c>
      <c r="G37" s="117"/>
      <c r="I37" s="139">
        <v>2029</v>
      </c>
      <c r="J37" s="111">
        <f>C37*0.081</f>
        <v>224382.65220000001</v>
      </c>
      <c r="K37" s="111">
        <f t="shared" si="10"/>
        <v>467852.88959999999</v>
      </c>
      <c r="L37" s="111">
        <f t="shared" si="11"/>
        <v>142348.8168</v>
      </c>
      <c r="M37" s="140">
        <f t="shared" si="12"/>
        <v>834584.35860000004</v>
      </c>
      <c r="N37" s="117"/>
      <c r="P37" s="139">
        <v>2029</v>
      </c>
      <c r="Q37" s="111">
        <f t="shared" si="13"/>
        <v>85874.842199999999</v>
      </c>
      <c r="R37" s="111">
        <f t="shared" si="8"/>
        <v>179054.80959999998</v>
      </c>
      <c r="S37" s="111">
        <f t="shared" si="9"/>
        <v>54479.176800000001</v>
      </c>
      <c r="T37" s="140">
        <f t="shared" si="14"/>
        <v>319408.82860000001</v>
      </c>
    </row>
    <row r="38" spans="2:20" x14ac:dyDescent="0.3">
      <c r="B38" s="139">
        <v>2030</v>
      </c>
      <c r="C38" s="111">
        <v>2836484</v>
      </c>
      <c r="D38" s="111">
        <v>5862291.2000000002</v>
      </c>
      <c r="E38" s="111">
        <v>1783657.2</v>
      </c>
      <c r="F38" s="140">
        <v>10482432.399999999</v>
      </c>
      <c r="G38" s="117"/>
      <c r="I38" s="139">
        <v>2030</v>
      </c>
      <c r="J38" s="111">
        <f t="shared" si="15"/>
        <v>229755.204</v>
      </c>
      <c r="K38" s="111">
        <f t="shared" si="10"/>
        <v>474845.58720000001</v>
      </c>
      <c r="L38" s="111">
        <f t="shared" si="11"/>
        <v>144476.23319999999</v>
      </c>
      <c r="M38" s="140">
        <f t="shared" si="12"/>
        <v>849077.02439999999</v>
      </c>
      <c r="N38" s="117"/>
      <c r="P38" s="139">
        <v>2030</v>
      </c>
      <c r="Q38" s="111">
        <f t="shared" si="13"/>
        <v>87931.004000000001</v>
      </c>
      <c r="R38" s="111">
        <f t="shared" si="8"/>
        <v>181731.02720000001</v>
      </c>
      <c r="S38" s="111">
        <f t="shared" si="9"/>
        <v>55293.373199999995</v>
      </c>
      <c r="T38" s="140">
        <f t="shared" si="14"/>
        <v>324955.4044</v>
      </c>
    </row>
    <row r="39" spans="2:20" x14ac:dyDescent="0.3">
      <c r="B39" s="139">
        <v>2031</v>
      </c>
      <c r="C39" s="111">
        <v>2894304.0000000005</v>
      </c>
      <c r="D39" s="111">
        <v>5961555.1999999993</v>
      </c>
      <c r="E39" s="111">
        <v>1813843.2000000002</v>
      </c>
      <c r="F39" s="140">
        <v>10669702.399999999</v>
      </c>
      <c r="G39" s="117"/>
      <c r="I39" s="139">
        <v>2031</v>
      </c>
      <c r="J39" s="111">
        <f t="shared" si="15"/>
        <v>234438.62400000004</v>
      </c>
      <c r="K39" s="111">
        <f t="shared" si="10"/>
        <v>482885.97119999997</v>
      </c>
      <c r="L39" s="111">
        <f t="shared" si="11"/>
        <v>146921.29920000001</v>
      </c>
      <c r="M39" s="140">
        <f t="shared" si="12"/>
        <v>864245.89439999999</v>
      </c>
      <c r="N39" s="117"/>
      <c r="P39" s="139">
        <v>2031</v>
      </c>
      <c r="Q39" s="111">
        <f t="shared" si="13"/>
        <v>89723.424000000014</v>
      </c>
      <c r="R39" s="111">
        <f t="shared" si="8"/>
        <v>184808.21119999996</v>
      </c>
      <c r="S39" s="111">
        <f t="shared" si="9"/>
        <v>56229.139200000005</v>
      </c>
      <c r="T39" s="140">
        <f t="shared" si="14"/>
        <v>330760.77439999999</v>
      </c>
    </row>
    <row r="40" spans="2:20" x14ac:dyDescent="0.3">
      <c r="B40" s="139">
        <v>2032</v>
      </c>
      <c r="C40" s="111">
        <v>2958153.8</v>
      </c>
      <c r="D40" s="111">
        <v>6063376</v>
      </c>
      <c r="E40" s="111">
        <v>1844803.1999999997</v>
      </c>
      <c r="F40" s="140">
        <v>10866333</v>
      </c>
      <c r="G40" s="117"/>
      <c r="I40" s="139">
        <v>2032</v>
      </c>
      <c r="J40" s="111">
        <f t="shared" si="15"/>
        <v>239610.4578</v>
      </c>
      <c r="K40" s="111">
        <f t="shared" si="10"/>
        <v>491133.45600000001</v>
      </c>
      <c r="L40" s="111">
        <f t="shared" si="11"/>
        <v>149429.05919999999</v>
      </c>
      <c r="M40" s="140">
        <f t="shared" si="12"/>
        <v>880172.973</v>
      </c>
      <c r="N40" s="117"/>
      <c r="P40" s="139">
        <v>2032</v>
      </c>
      <c r="Q40" s="111">
        <f t="shared" si="13"/>
        <v>91702.767799999987</v>
      </c>
      <c r="R40" s="111">
        <f t="shared" si="8"/>
        <v>187964.65599999999</v>
      </c>
      <c r="S40" s="111">
        <f t="shared" si="9"/>
        <v>57188.899199999993</v>
      </c>
      <c r="T40" s="140">
        <f t="shared" si="14"/>
        <v>336856.32299999997</v>
      </c>
    </row>
    <row r="41" spans="2:20" x14ac:dyDescent="0.3">
      <c r="B41" s="139">
        <v>2033</v>
      </c>
      <c r="C41" s="111">
        <v>3023573</v>
      </c>
      <c r="D41" s="111">
        <v>6181139.1999999993</v>
      </c>
      <c r="E41" s="111">
        <v>1880562</v>
      </c>
      <c r="F41" s="140">
        <v>11085274.199999999</v>
      </c>
      <c r="G41" s="117"/>
      <c r="I41" s="139">
        <v>2033</v>
      </c>
      <c r="J41" s="111">
        <f t="shared" si="15"/>
        <v>244909.413</v>
      </c>
      <c r="K41" s="111">
        <f t="shared" si="10"/>
        <v>500672.27519999997</v>
      </c>
      <c r="L41" s="111">
        <f t="shared" si="11"/>
        <v>152325.522</v>
      </c>
      <c r="M41" s="140">
        <f t="shared" si="12"/>
        <v>897907.21019999997</v>
      </c>
      <c r="N41" s="117"/>
      <c r="P41" s="139">
        <v>2033</v>
      </c>
      <c r="Q41" s="111">
        <f t="shared" si="13"/>
        <v>93730.763000000006</v>
      </c>
      <c r="R41" s="111">
        <f t="shared" si="8"/>
        <v>191615.31519999998</v>
      </c>
      <c r="S41" s="111">
        <f t="shared" si="9"/>
        <v>58297.421999999999</v>
      </c>
      <c r="T41" s="140">
        <f t="shared" si="14"/>
        <v>343643.50020000001</v>
      </c>
    </row>
    <row r="42" spans="2:20" x14ac:dyDescent="0.3">
      <c r="B42" s="139">
        <v>2034</v>
      </c>
      <c r="C42" s="111">
        <v>3097417.4</v>
      </c>
      <c r="D42" s="111">
        <v>6316649.5999999996</v>
      </c>
      <c r="E42" s="111">
        <v>1921790.4000000001</v>
      </c>
      <c r="F42" s="140">
        <v>11335857.4</v>
      </c>
      <c r="G42" s="117"/>
      <c r="I42" s="139">
        <v>2034</v>
      </c>
      <c r="J42" s="111">
        <f t="shared" si="15"/>
        <v>250890.8094</v>
      </c>
      <c r="K42" s="111">
        <f t="shared" si="10"/>
        <v>511648.6176</v>
      </c>
      <c r="L42" s="111">
        <f t="shared" si="11"/>
        <v>155665.02240000002</v>
      </c>
      <c r="M42" s="140">
        <f t="shared" si="12"/>
        <v>918204.44940000004</v>
      </c>
      <c r="N42" s="117"/>
      <c r="P42" s="139">
        <v>2034</v>
      </c>
      <c r="Q42" s="111">
        <f t="shared" si="13"/>
        <v>96019.939400000003</v>
      </c>
      <c r="R42" s="111">
        <f t="shared" si="8"/>
        <v>195816.13759999999</v>
      </c>
      <c r="S42" s="111">
        <f t="shared" si="9"/>
        <v>59575.502400000005</v>
      </c>
      <c r="T42" s="140">
        <f t="shared" si="14"/>
        <v>351411.57939999999</v>
      </c>
    </row>
    <row r="43" spans="2:20" x14ac:dyDescent="0.3">
      <c r="B43" s="139">
        <v>2035</v>
      </c>
      <c r="C43" s="111">
        <v>3166388.4000000004</v>
      </c>
      <c r="D43" s="111">
        <v>6457724.8000000007</v>
      </c>
      <c r="E43" s="111">
        <v>1964721.6</v>
      </c>
      <c r="F43" s="140">
        <v>11588834.800000001</v>
      </c>
      <c r="G43" s="117"/>
      <c r="I43" s="139">
        <v>2035</v>
      </c>
      <c r="J43" s="111">
        <f t="shared" si="15"/>
        <v>256477.46040000004</v>
      </c>
      <c r="K43" s="111">
        <f t="shared" si="10"/>
        <v>523075.70880000008</v>
      </c>
      <c r="L43" s="111">
        <f t="shared" si="11"/>
        <v>159142.44960000002</v>
      </c>
      <c r="M43" s="140">
        <f t="shared" si="12"/>
        <v>938695.61880000017</v>
      </c>
      <c r="N43" s="117"/>
      <c r="P43" s="139">
        <v>2035</v>
      </c>
      <c r="Q43" s="111">
        <f t="shared" si="13"/>
        <v>98158.040400000013</v>
      </c>
      <c r="R43" s="111">
        <f t="shared" si="8"/>
        <v>200189.46880000003</v>
      </c>
      <c r="S43" s="111">
        <f t="shared" si="9"/>
        <v>60906.369600000005</v>
      </c>
      <c r="T43" s="140">
        <f t="shared" si="14"/>
        <v>359253.87880000006</v>
      </c>
    </row>
    <row r="44" spans="2:20" x14ac:dyDescent="0.3">
      <c r="B44" s="139">
        <v>2036</v>
      </c>
      <c r="C44" s="111">
        <v>3226108.1999999997</v>
      </c>
      <c r="D44" s="111">
        <v>6586467.2000000002</v>
      </c>
      <c r="E44" s="111">
        <v>2003886</v>
      </c>
      <c r="F44" s="140">
        <v>11816461.4</v>
      </c>
      <c r="G44" s="117"/>
      <c r="I44" s="139">
        <v>2036</v>
      </c>
      <c r="J44" s="111">
        <f t="shared" si="15"/>
        <v>261314.76419999998</v>
      </c>
      <c r="K44" s="111">
        <f t="shared" si="10"/>
        <v>533503.8432</v>
      </c>
      <c r="L44" s="111">
        <f t="shared" si="11"/>
        <v>162314.766</v>
      </c>
      <c r="M44" s="140">
        <f t="shared" si="12"/>
        <v>957133.37339999992</v>
      </c>
      <c r="N44" s="117"/>
      <c r="P44" s="139">
        <v>2036</v>
      </c>
      <c r="Q44" s="111">
        <f t="shared" si="13"/>
        <v>100009.35419999999</v>
      </c>
      <c r="R44" s="111">
        <f t="shared" si="8"/>
        <v>204180.48320000002</v>
      </c>
      <c r="S44" s="111">
        <f t="shared" si="9"/>
        <v>62120.466</v>
      </c>
      <c r="T44" s="140">
        <f t="shared" si="14"/>
        <v>366310.30340000003</v>
      </c>
    </row>
    <row r="45" spans="2:20" x14ac:dyDescent="0.3">
      <c r="B45" s="139">
        <v>2037</v>
      </c>
      <c r="C45" s="111">
        <v>3272942.4000000004</v>
      </c>
      <c r="D45" s="111">
        <v>6689792</v>
      </c>
      <c r="E45" s="111">
        <v>2035310.4000000001</v>
      </c>
      <c r="F45" s="140">
        <v>11998044.800000001</v>
      </c>
      <c r="G45" s="117"/>
      <c r="I45" s="139">
        <v>2037</v>
      </c>
      <c r="J45" s="111">
        <f t="shared" si="15"/>
        <v>265108.33440000005</v>
      </c>
      <c r="K45" s="111">
        <f t="shared" si="10"/>
        <v>541873.152</v>
      </c>
      <c r="L45" s="111">
        <f t="shared" si="11"/>
        <v>164860.14240000001</v>
      </c>
      <c r="M45" s="140">
        <f t="shared" si="12"/>
        <v>971841.62880000006</v>
      </c>
      <c r="N45" s="117"/>
      <c r="P45" s="139">
        <v>2037</v>
      </c>
      <c r="Q45" s="111">
        <f t="shared" si="13"/>
        <v>101461.21440000001</v>
      </c>
      <c r="R45" s="111">
        <f t="shared" si="8"/>
        <v>207383.552</v>
      </c>
      <c r="S45" s="111">
        <f t="shared" si="9"/>
        <v>63094.622400000007</v>
      </c>
      <c r="T45" s="140">
        <f t="shared" si="14"/>
        <v>371939.38880000002</v>
      </c>
    </row>
    <row r="46" spans="2:20" x14ac:dyDescent="0.3">
      <c r="B46" s="139">
        <v>2038</v>
      </c>
      <c r="C46" s="111">
        <v>3311847</v>
      </c>
      <c r="D46" s="111">
        <v>6776572.7999999989</v>
      </c>
      <c r="E46" s="111">
        <v>2061729.6</v>
      </c>
      <c r="F46" s="140">
        <v>12150149.399999999</v>
      </c>
      <c r="G46" s="117"/>
      <c r="I46" s="139">
        <v>2038</v>
      </c>
      <c r="J46" s="111">
        <f t="shared" si="15"/>
        <v>268259.60700000002</v>
      </c>
      <c r="K46" s="111">
        <f t="shared" si="10"/>
        <v>548902.39679999987</v>
      </c>
      <c r="L46" s="111">
        <f t="shared" si="11"/>
        <v>167000.09760000001</v>
      </c>
      <c r="M46" s="140">
        <f t="shared" si="12"/>
        <v>984162.10139999981</v>
      </c>
      <c r="N46" s="117"/>
      <c r="P46" s="139">
        <v>2038</v>
      </c>
      <c r="Q46" s="111">
        <f t="shared" si="13"/>
        <v>102667.257</v>
      </c>
      <c r="R46" s="111">
        <f t="shared" si="8"/>
        <v>210073.75679999997</v>
      </c>
      <c r="S46" s="111">
        <f t="shared" si="9"/>
        <v>63913.617600000005</v>
      </c>
      <c r="T46" s="140">
        <f t="shared" si="14"/>
        <v>376654.63139999995</v>
      </c>
    </row>
    <row r="47" spans="2:20" x14ac:dyDescent="0.3">
      <c r="B47" s="139">
        <v>2039</v>
      </c>
      <c r="C47" s="111">
        <v>3335718.4</v>
      </c>
      <c r="D47" s="111">
        <v>6832371.2000000002</v>
      </c>
      <c r="E47" s="111">
        <v>2078706</v>
      </c>
      <c r="F47" s="140">
        <v>12246795.6</v>
      </c>
      <c r="G47" s="117"/>
      <c r="I47" s="139">
        <v>2039</v>
      </c>
      <c r="J47" s="111">
        <f t="shared" si="15"/>
        <v>270193.19040000002</v>
      </c>
      <c r="K47" s="111">
        <f t="shared" si="10"/>
        <v>553422.06720000005</v>
      </c>
      <c r="L47" s="111">
        <f t="shared" si="11"/>
        <v>168375.18600000002</v>
      </c>
      <c r="M47" s="140">
        <f t="shared" si="12"/>
        <v>991990.44360000012</v>
      </c>
      <c r="N47" s="117"/>
      <c r="P47" s="139">
        <v>2039</v>
      </c>
      <c r="Q47" s="111">
        <f t="shared" si="13"/>
        <v>103407.27039999999</v>
      </c>
      <c r="R47" s="111">
        <f t="shared" si="8"/>
        <v>211803.50719999999</v>
      </c>
      <c r="S47" s="111">
        <f t="shared" si="9"/>
        <v>64439.885999999999</v>
      </c>
      <c r="T47" s="140">
        <f t="shared" si="14"/>
        <v>379650.66359999997</v>
      </c>
    </row>
    <row r="48" spans="2:20" ht="15" thickBot="1" x14ac:dyDescent="0.35">
      <c r="B48" s="141">
        <v>2040</v>
      </c>
      <c r="C48" s="142">
        <v>3358681.2</v>
      </c>
      <c r="D48" s="142">
        <v>6870723.1999999993</v>
      </c>
      <c r="E48" s="142">
        <v>2090367.6</v>
      </c>
      <c r="F48" s="143">
        <v>12319771.999999998</v>
      </c>
      <c r="G48" s="117"/>
      <c r="I48" s="141">
        <v>2040</v>
      </c>
      <c r="J48" s="142">
        <f t="shared" si="15"/>
        <v>272053.17720000003</v>
      </c>
      <c r="K48" s="142">
        <f t="shared" si="10"/>
        <v>556528.57919999992</v>
      </c>
      <c r="L48" s="142">
        <f t="shared" si="11"/>
        <v>169319.77560000002</v>
      </c>
      <c r="M48" s="143">
        <f t="shared" si="12"/>
        <v>997901.53200000001</v>
      </c>
      <c r="N48" s="117"/>
      <c r="P48" s="141">
        <v>2040</v>
      </c>
      <c r="Q48" s="142">
        <f t="shared" si="13"/>
        <v>104119.11720000001</v>
      </c>
      <c r="R48" s="142">
        <f t="shared" si="8"/>
        <v>212992.41919999997</v>
      </c>
      <c r="S48" s="142">
        <f t="shared" si="9"/>
        <v>64801.395600000003</v>
      </c>
      <c r="T48" s="143">
        <f t="shared" si="14"/>
        <v>381912.93199999997</v>
      </c>
    </row>
    <row r="49" spans="1:20" x14ac:dyDescent="0.3">
      <c r="B49" t="s">
        <v>95</v>
      </c>
      <c r="C49" s="117"/>
      <c r="E49" t="s">
        <v>118</v>
      </c>
      <c r="F49" s="117">
        <f>SUM(F30:F48)</f>
        <v>185417137.60000002</v>
      </c>
      <c r="G49" s="117"/>
      <c r="I49" t="s">
        <v>95</v>
      </c>
      <c r="J49" s="117"/>
      <c r="L49" t="s">
        <v>118</v>
      </c>
      <c r="M49" s="117">
        <f>SUM(M30:M48)</f>
        <v>15018788.145599999</v>
      </c>
      <c r="N49" s="117"/>
      <c r="P49" t="s">
        <v>95</v>
      </c>
      <c r="Q49" s="117"/>
      <c r="S49" t="s">
        <v>118</v>
      </c>
      <c r="T49" s="117">
        <f>SUM(T30:T48)</f>
        <v>5747931.2655999996</v>
      </c>
    </row>
    <row r="50" spans="1:20" x14ac:dyDescent="0.3">
      <c r="D50" t="s">
        <v>103</v>
      </c>
      <c r="F50" s="132">
        <v>185417000</v>
      </c>
      <c r="G50" s="117"/>
      <c r="K50" t="s">
        <v>103</v>
      </c>
      <c r="M50" s="145">
        <v>15019000</v>
      </c>
      <c r="N50" s="116"/>
      <c r="R50" t="s">
        <v>103</v>
      </c>
      <c r="T50" s="145">
        <v>5748000</v>
      </c>
    </row>
    <row r="51" spans="1:20" x14ac:dyDescent="0.3">
      <c r="F51" s="132"/>
      <c r="G51" s="117"/>
      <c r="M51" s="145"/>
      <c r="N51" s="116"/>
      <c r="T51" s="145"/>
    </row>
    <row r="52" spans="1:20" x14ac:dyDescent="0.3">
      <c r="F52" s="132"/>
      <c r="G52" s="117"/>
      <c r="M52" s="145"/>
      <c r="N52" s="116"/>
      <c r="T52" s="145"/>
    </row>
    <row r="53" spans="1:20" x14ac:dyDescent="0.3">
      <c r="F53" s="117"/>
      <c r="G53" s="117"/>
      <c r="M53" s="116"/>
      <c r="N53" s="116"/>
      <c r="T53" s="116"/>
    </row>
    <row r="54" spans="1:20" x14ac:dyDescent="0.3">
      <c r="A54" t="s">
        <v>104</v>
      </c>
      <c r="H54" t="s">
        <v>105</v>
      </c>
      <c r="O54" t="s">
        <v>106</v>
      </c>
    </row>
    <row r="55" spans="1:20" ht="43.8" thickBot="1" x14ac:dyDescent="0.35">
      <c r="A55" s="146" t="s">
        <v>83</v>
      </c>
      <c r="B55" s="146" t="s">
        <v>84</v>
      </c>
      <c r="C55" s="45" t="s">
        <v>6</v>
      </c>
      <c r="D55" s="45" t="s">
        <v>7</v>
      </c>
      <c r="E55" s="45" t="s">
        <v>8</v>
      </c>
      <c r="F55" s="45" t="s">
        <v>44</v>
      </c>
      <c r="H55" s="146" t="s">
        <v>83</v>
      </c>
      <c r="I55" s="146" t="s">
        <v>84</v>
      </c>
      <c r="J55" s="45" t="s">
        <v>6</v>
      </c>
      <c r="K55" s="45" t="s">
        <v>7</v>
      </c>
      <c r="L55" s="45" t="s">
        <v>8</v>
      </c>
      <c r="M55" s="45" t="s">
        <v>44</v>
      </c>
      <c r="O55" s="146" t="s">
        <v>83</v>
      </c>
      <c r="P55" s="146" t="s">
        <v>84</v>
      </c>
      <c r="Q55" s="45" t="s">
        <v>6</v>
      </c>
      <c r="R55" s="45" t="s">
        <v>7</v>
      </c>
      <c r="S55" s="45" t="s">
        <v>8</v>
      </c>
      <c r="T55" s="45" t="s">
        <v>44</v>
      </c>
    </row>
    <row r="56" spans="1:20" x14ac:dyDescent="0.3">
      <c r="A56" s="136">
        <v>2022</v>
      </c>
      <c r="B56" s="147">
        <v>2026</v>
      </c>
      <c r="C56" s="148">
        <v>1450742.2272188929</v>
      </c>
      <c r="D56" s="148">
        <v>2971560.1077150991</v>
      </c>
      <c r="E56" s="148">
        <v>901311.87187833583</v>
      </c>
      <c r="F56" s="149">
        <v>5323614.2068123287</v>
      </c>
      <c r="G56" s="116"/>
      <c r="H56" s="136">
        <v>2022</v>
      </c>
      <c r="I56" s="147">
        <v>2026</v>
      </c>
      <c r="J56" s="137">
        <f>C56*0.081</f>
        <v>117510.12040473033</v>
      </c>
      <c r="K56" s="137">
        <f>D56*0.081</f>
        <v>240696.36872492303</v>
      </c>
      <c r="L56" s="137">
        <f>E56*0.081</f>
        <v>73006.261622145204</v>
      </c>
      <c r="M56" s="138">
        <f>SUM(J56:L56)</f>
        <v>431212.75075179857</v>
      </c>
      <c r="N56" s="117"/>
      <c r="O56" s="136">
        <v>2022</v>
      </c>
      <c r="P56" s="147">
        <v>2026</v>
      </c>
      <c r="Q56" s="137">
        <f t="shared" ref="Q56:Q70" si="16">C56*0.031</f>
        <v>44973.009043785678</v>
      </c>
      <c r="R56" s="137">
        <f t="shared" ref="R56:R70" si="17">D56*0.031</f>
        <v>92118.363339168078</v>
      </c>
      <c r="S56" s="137">
        <f t="shared" ref="S56:S70" si="18">E56*0.031</f>
        <v>27940.668028228411</v>
      </c>
      <c r="T56" s="138">
        <f>SUM(Q56:S56)</f>
        <v>165032.04041118218</v>
      </c>
    </row>
    <row r="57" spans="1:20" x14ac:dyDescent="0.3">
      <c r="A57" s="139">
        <v>2023</v>
      </c>
      <c r="B57" s="135">
        <v>2027</v>
      </c>
      <c r="C57" s="150">
        <v>1603250.0051546311</v>
      </c>
      <c r="D57" s="150">
        <v>3021799.6567282183</v>
      </c>
      <c r="E57" s="150">
        <v>916552.88827946153</v>
      </c>
      <c r="F57" s="151">
        <v>5541602.5501623107</v>
      </c>
      <c r="G57" s="116"/>
      <c r="H57" s="139">
        <v>2023</v>
      </c>
      <c r="I57" s="135">
        <v>2027</v>
      </c>
      <c r="J57" s="111">
        <f t="shared" ref="J57:J70" si="19">C57*0.081</f>
        <v>129863.25041752512</v>
      </c>
      <c r="K57" s="111">
        <f t="shared" ref="K57:K70" si="20">D57*0.081</f>
        <v>244765.77219498568</v>
      </c>
      <c r="L57" s="111">
        <f t="shared" ref="L57:L70" si="21">E57*0.081</f>
        <v>74240.783950636382</v>
      </c>
      <c r="M57" s="140">
        <f t="shared" ref="M57:M70" si="22">SUM(J57:L57)</f>
        <v>448869.80656314723</v>
      </c>
      <c r="N57" s="117"/>
      <c r="O57" s="139">
        <v>2023</v>
      </c>
      <c r="P57" s="135">
        <v>2027</v>
      </c>
      <c r="Q57" s="111">
        <f t="shared" si="16"/>
        <v>49700.750159793562</v>
      </c>
      <c r="R57" s="111">
        <f t="shared" si="17"/>
        <v>93675.789358574766</v>
      </c>
      <c r="S57" s="111">
        <f t="shared" si="18"/>
        <v>28413.139536663308</v>
      </c>
      <c r="T57" s="140">
        <f t="shared" ref="T57:T70" si="23">SUM(Q57:S57)</f>
        <v>171789.67905503162</v>
      </c>
    </row>
    <row r="58" spans="1:20" x14ac:dyDescent="0.3">
      <c r="A58" s="139">
        <v>2024</v>
      </c>
      <c r="B58" s="135">
        <v>2028</v>
      </c>
      <c r="C58" s="150">
        <v>1490787.5085322077</v>
      </c>
      <c r="D58" s="150">
        <v>3126647.4111903799</v>
      </c>
      <c r="E58" s="150">
        <v>948379.71664651821</v>
      </c>
      <c r="F58" s="151">
        <v>5565814.6363691064</v>
      </c>
      <c r="G58" s="116"/>
      <c r="H58" s="139">
        <v>2024</v>
      </c>
      <c r="I58" s="135">
        <v>2028</v>
      </c>
      <c r="J58" s="111">
        <f t="shared" si="19"/>
        <v>120753.78819110883</v>
      </c>
      <c r="K58" s="111">
        <f t="shared" si="20"/>
        <v>253258.44030642079</v>
      </c>
      <c r="L58" s="111">
        <f t="shared" si="21"/>
        <v>76818.757048367974</v>
      </c>
      <c r="M58" s="140">
        <f t="shared" si="22"/>
        <v>450830.98554589762</v>
      </c>
      <c r="N58" s="117"/>
      <c r="O58" s="139">
        <v>2024</v>
      </c>
      <c r="P58" s="135">
        <v>2028</v>
      </c>
      <c r="Q58" s="111">
        <f t="shared" si="16"/>
        <v>46214.41276449844</v>
      </c>
      <c r="R58" s="111">
        <f t="shared" si="17"/>
        <v>96926.069746901776</v>
      </c>
      <c r="S58" s="111">
        <f t="shared" si="18"/>
        <v>29399.771216042063</v>
      </c>
      <c r="T58" s="140">
        <f t="shared" si="23"/>
        <v>172540.25372744229</v>
      </c>
    </row>
    <row r="59" spans="1:20" x14ac:dyDescent="0.3">
      <c r="A59" s="139">
        <v>2025</v>
      </c>
      <c r="B59" s="135">
        <v>2029</v>
      </c>
      <c r="C59" s="150">
        <v>1524837.987253709</v>
      </c>
      <c r="D59" s="150">
        <v>3265133.8202091516</v>
      </c>
      <c r="E59" s="150">
        <v>990367.22261432523</v>
      </c>
      <c r="F59" s="151">
        <v>5780339.0300771864</v>
      </c>
      <c r="G59" s="116"/>
      <c r="H59" s="139">
        <v>2025</v>
      </c>
      <c r="I59" s="135">
        <v>2029</v>
      </c>
      <c r="J59" s="111">
        <f t="shared" si="19"/>
        <v>123511.87696755043</v>
      </c>
      <c r="K59" s="111">
        <f t="shared" si="20"/>
        <v>264475.83943694131</v>
      </c>
      <c r="L59" s="111">
        <f t="shared" si="21"/>
        <v>80219.745031760351</v>
      </c>
      <c r="M59" s="140">
        <f t="shared" si="22"/>
        <v>468207.46143625211</v>
      </c>
      <c r="N59" s="117"/>
      <c r="O59" s="139">
        <v>2025</v>
      </c>
      <c r="P59" s="135">
        <v>2029</v>
      </c>
      <c r="Q59" s="111">
        <f t="shared" si="16"/>
        <v>47269.97760486498</v>
      </c>
      <c r="R59" s="111">
        <f t="shared" si="17"/>
        <v>101219.14842648371</v>
      </c>
      <c r="S59" s="111">
        <f t="shared" si="18"/>
        <v>30701.383901044082</v>
      </c>
      <c r="T59" s="140">
        <f t="shared" si="23"/>
        <v>179190.50993239277</v>
      </c>
    </row>
    <row r="60" spans="1:20" x14ac:dyDescent="0.3">
      <c r="A60" s="139">
        <v>2026</v>
      </c>
      <c r="B60" s="135">
        <v>2030</v>
      </c>
      <c r="C60" s="150">
        <v>1581668.7158241021</v>
      </c>
      <c r="D60" s="150">
        <v>3281297.8490220685</v>
      </c>
      <c r="E60" s="150">
        <v>995298.13968527771</v>
      </c>
      <c r="F60" s="151">
        <v>5858264.7045314489</v>
      </c>
      <c r="G60" s="116"/>
      <c r="H60" s="139">
        <v>2026</v>
      </c>
      <c r="I60" s="135">
        <v>2030</v>
      </c>
      <c r="J60" s="111">
        <f t="shared" si="19"/>
        <v>128115.16598175227</v>
      </c>
      <c r="K60" s="111">
        <f t="shared" si="20"/>
        <v>265785.12577078753</v>
      </c>
      <c r="L60" s="111">
        <f t="shared" si="21"/>
        <v>80619.149314507493</v>
      </c>
      <c r="M60" s="140">
        <f t="shared" si="22"/>
        <v>474519.4410670473</v>
      </c>
      <c r="N60" s="117"/>
      <c r="O60" s="139">
        <v>2026</v>
      </c>
      <c r="P60" s="135">
        <v>2030</v>
      </c>
      <c r="Q60" s="111">
        <f t="shared" si="16"/>
        <v>49031.730190547161</v>
      </c>
      <c r="R60" s="111">
        <f t="shared" si="17"/>
        <v>101720.23331968412</v>
      </c>
      <c r="S60" s="111">
        <f t="shared" si="18"/>
        <v>30854.242330243607</v>
      </c>
      <c r="T60" s="140">
        <f t="shared" si="23"/>
        <v>181606.2058404749</v>
      </c>
    </row>
    <row r="61" spans="1:20" x14ac:dyDescent="0.3">
      <c r="A61" s="139">
        <v>2027</v>
      </c>
      <c r="B61" s="135">
        <v>2031</v>
      </c>
      <c r="C61" s="150">
        <v>1611882.5208868426</v>
      </c>
      <c r="D61" s="150">
        <v>3373913.3654636447</v>
      </c>
      <c r="E61" s="150">
        <v>1023389.4248167643</v>
      </c>
      <c r="F61" s="151">
        <v>6009185.3111672513</v>
      </c>
      <c r="G61" s="116"/>
      <c r="H61" s="139">
        <v>2027</v>
      </c>
      <c r="I61" s="135">
        <v>2031</v>
      </c>
      <c r="J61" s="111">
        <f t="shared" si="19"/>
        <v>130562.48419183426</v>
      </c>
      <c r="K61" s="111">
        <f t="shared" si="20"/>
        <v>273286.98260255525</v>
      </c>
      <c r="L61" s="111">
        <f t="shared" si="21"/>
        <v>82894.543410157916</v>
      </c>
      <c r="M61" s="140">
        <f t="shared" si="22"/>
        <v>486744.01020454743</v>
      </c>
      <c r="N61" s="117"/>
      <c r="O61" s="139">
        <v>2027</v>
      </c>
      <c r="P61" s="135">
        <v>2031</v>
      </c>
      <c r="Q61" s="111">
        <f t="shared" si="16"/>
        <v>49968.358147492123</v>
      </c>
      <c r="R61" s="111">
        <f t="shared" si="17"/>
        <v>104591.31432937298</v>
      </c>
      <c r="S61" s="111">
        <f t="shared" si="18"/>
        <v>31725.072169319694</v>
      </c>
      <c r="T61" s="140">
        <f t="shared" si="23"/>
        <v>186284.74464618482</v>
      </c>
    </row>
    <row r="62" spans="1:20" x14ac:dyDescent="0.3">
      <c r="A62" s="139">
        <v>2028</v>
      </c>
      <c r="B62" s="135">
        <v>2032</v>
      </c>
      <c r="C62" s="150">
        <v>1644734.0390899812</v>
      </c>
      <c r="D62" s="150">
        <v>3394882.916356077</v>
      </c>
      <c r="E62" s="150">
        <v>1029814.5591819447</v>
      </c>
      <c r="F62" s="151">
        <v>6069431.5146280024</v>
      </c>
      <c r="G62" s="116"/>
      <c r="H62" s="139">
        <v>2028</v>
      </c>
      <c r="I62" s="135">
        <v>2032</v>
      </c>
      <c r="J62" s="111">
        <f t="shared" si="19"/>
        <v>133223.45716628848</v>
      </c>
      <c r="K62" s="111">
        <f t="shared" si="20"/>
        <v>274985.51622484223</v>
      </c>
      <c r="L62" s="111">
        <f t="shared" si="21"/>
        <v>83414.979293737517</v>
      </c>
      <c r="M62" s="140">
        <f t="shared" si="22"/>
        <v>491623.95268486819</v>
      </c>
      <c r="N62" s="117"/>
      <c r="O62" s="139">
        <v>2028</v>
      </c>
      <c r="P62" s="135">
        <v>2032</v>
      </c>
      <c r="Q62" s="111">
        <f t="shared" si="16"/>
        <v>50986.755211789416</v>
      </c>
      <c r="R62" s="111">
        <f t="shared" si="17"/>
        <v>105241.37040703838</v>
      </c>
      <c r="S62" s="111">
        <f t="shared" si="18"/>
        <v>31924.251334640285</v>
      </c>
      <c r="T62" s="140">
        <f t="shared" si="23"/>
        <v>188152.37695346808</v>
      </c>
    </row>
    <row r="63" spans="1:20" x14ac:dyDescent="0.3">
      <c r="A63" s="139">
        <v>2029</v>
      </c>
      <c r="B63" s="135">
        <v>2033</v>
      </c>
      <c r="C63" s="150">
        <v>1678784.5178114825</v>
      </c>
      <c r="D63" s="150">
        <v>3462160.2254692973</v>
      </c>
      <c r="E63" s="150">
        <v>1050135.9143834456</v>
      </c>
      <c r="F63" s="151">
        <v>6191080.6576642254</v>
      </c>
      <c r="G63" s="116"/>
      <c r="H63" s="139">
        <v>2029</v>
      </c>
      <c r="I63" s="135">
        <v>2033</v>
      </c>
      <c r="J63" s="111">
        <f t="shared" si="19"/>
        <v>135981.5459427301</v>
      </c>
      <c r="K63" s="111">
        <f t="shared" si="20"/>
        <v>280434.97826301306</v>
      </c>
      <c r="L63" s="111">
        <f t="shared" si="21"/>
        <v>85061.009065059101</v>
      </c>
      <c r="M63" s="140">
        <f t="shared" si="22"/>
        <v>501477.53327080223</v>
      </c>
      <c r="N63" s="117"/>
      <c r="O63" s="139">
        <v>2029</v>
      </c>
      <c r="P63" s="135">
        <v>2033</v>
      </c>
      <c r="Q63" s="111">
        <f t="shared" si="16"/>
        <v>52042.320052155956</v>
      </c>
      <c r="R63" s="111">
        <f t="shared" si="17"/>
        <v>107326.96698954821</v>
      </c>
      <c r="S63" s="111">
        <f t="shared" si="18"/>
        <v>32554.213345886816</v>
      </c>
      <c r="T63" s="140">
        <f t="shared" si="23"/>
        <v>191923.50038759099</v>
      </c>
    </row>
    <row r="64" spans="1:20" x14ac:dyDescent="0.3">
      <c r="A64" s="139">
        <v>2030</v>
      </c>
      <c r="B64" s="135">
        <v>2034</v>
      </c>
      <c r="C64" s="150">
        <v>1717391.046502762</v>
      </c>
      <c r="D64" s="150">
        <v>3515894.699631155</v>
      </c>
      <c r="E64" s="150">
        <v>1066422.8828905311</v>
      </c>
      <c r="F64" s="151">
        <v>6299708.6290244479</v>
      </c>
      <c r="G64" s="116"/>
      <c r="H64" s="139">
        <v>2030</v>
      </c>
      <c r="I64" s="135">
        <v>2034</v>
      </c>
      <c r="J64" s="111">
        <f t="shared" si="19"/>
        <v>139108.67476672374</v>
      </c>
      <c r="K64" s="111">
        <f t="shared" si="20"/>
        <v>284787.47067012358</v>
      </c>
      <c r="L64" s="111">
        <f t="shared" si="21"/>
        <v>86380.253514133015</v>
      </c>
      <c r="M64" s="140">
        <f t="shared" si="22"/>
        <v>510276.39895098039</v>
      </c>
      <c r="N64" s="117"/>
      <c r="O64" s="139">
        <v>2030</v>
      </c>
      <c r="P64" s="135">
        <v>2034</v>
      </c>
      <c r="Q64" s="111">
        <f t="shared" si="16"/>
        <v>53239.12244158562</v>
      </c>
      <c r="R64" s="111">
        <f t="shared" si="17"/>
        <v>108992.73568856581</v>
      </c>
      <c r="S64" s="111">
        <f t="shared" si="18"/>
        <v>33059.109369606464</v>
      </c>
      <c r="T64" s="140">
        <f t="shared" si="23"/>
        <v>195290.96749975788</v>
      </c>
    </row>
    <row r="65" spans="1:21" x14ac:dyDescent="0.3">
      <c r="A65" s="139">
        <v>2031</v>
      </c>
      <c r="B65" s="135">
        <v>2035</v>
      </c>
      <c r="C65" s="150">
        <v>1749523.1883948829</v>
      </c>
      <c r="D65" s="150">
        <v>3569629.1737930132</v>
      </c>
      <c r="E65" s="150">
        <v>1082709.8513976163</v>
      </c>
      <c r="F65" s="151">
        <v>6401862.2135855127</v>
      </c>
      <c r="G65" s="116"/>
      <c r="H65" s="139">
        <v>2031</v>
      </c>
      <c r="I65" s="135">
        <v>2035</v>
      </c>
      <c r="J65" s="111">
        <f t="shared" si="19"/>
        <v>141711.37825998553</v>
      </c>
      <c r="K65" s="111">
        <f t="shared" si="20"/>
        <v>289139.9630772341</v>
      </c>
      <c r="L65" s="111">
        <f t="shared" si="21"/>
        <v>87699.49796320693</v>
      </c>
      <c r="M65" s="140">
        <f t="shared" si="22"/>
        <v>518550.83930042654</v>
      </c>
      <c r="N65" s="117"/>
      <c r="O65" s="139">
        <v>2031</v>
      </c>
      <c r="P65" s="135">
        <v>2035</v>
      </c>
      <c r="Q65" s="111">
        <f t="shared" si="16"/>
        <v>54235.218840241374</v>
      </c>
      <c r="R65" s="111">
        <f t="shared" si="17"/>
        <v>110658.50438758341</v>
      </c>
      <c r="S65" s="111">
        <f t="shared" si="18"/>
        <v>33564.005393326108</v>
      </c>
      <c r="T65" s="140">
        <f t="shared" si="23"/>
        <v>198457.72862115089</v>
      </c>
    </row>
    <row r="66" spans="1:21" x14ac:dyDescent="0.3">
      <c r="A66" s="139">
        <v>2032</v>
      </c>
      <c r="B66" s="135">
        <v>2036</v>
      </c>
      <c r="C66" s="150">
        <v>1797241.8170257192</v>
      </c>
      <c r="D66" s="150">
        <v>3669671.406175659</v>
      </c>
      <c r="E66" s="150">
        <v>1113042.4624704449</v>
      </c>
      <c r="F66" s="151">
        <v>6579955.6856718231</v>
      </c>
      <c r="G66" s="116"/>
      <c r="H66" s="139">
        <v>2032</v>
      </c>
      <c r="I66" s="135">
        <v>2036</v>
      </c>
      <c r="J66" s="111">
        <f t="shared" si="19"/>
        <v>145576.58717908326</v>
      </c>
      <c r="K66" s="111">
        <f t="shared" si="20"/>
        <v>297243.38390022836</v>
      </c>
      <c r="L66" s="111">
        <f t="shared" si="21"/>
        <v>90156.439460106034</v>
      </c>
      <c r="M66" s="140">
        <f t="shared" si="22"/>
        <v>532976.41053941764</v>
      </c>
      <c r="N66" s="117"/>
      <c r="O66" s="139">
        <v>2032</v>
      </c>
      <c r="P66" s="135">
        <v>2036</v>
      </c>
      <c r="Q66" s="111">
        <f t="shared" si="16"/>
        <v>55714.496327797293</v>
      </c>
      <c r="R66" s="111">
        <f t="shared" si="17"/>
        <v>113759.81359144543</v>
      </c>
      <c r="S66" s="111">
        <f t="shared" si="18"/>
        <v>34504.31633658379</v>
      </c>
      <c r="T66" s="140">
        <f t="shared" si="23"/>
        <v>203978.6262558265</v>
      </c>
    </row>
    <row r="67" spans="1:21" x14ac:dyDescent="0.3">
      <c r="A67" s="139">
        <v>2033</v>
      </c>
      <c r="B67" s="135">
        <v>2037</v>
      </c>
      <c r="C67" s="150">
        <v>1834649.3851986362</v>
      </c>
      <c r="D67" s="150">
        <v>3736948.7152888793</v>
      </c>
      <c r="E67" s="150">
        <v>1133363.8176719458</v>
      </c>
      <c r="F67" s="151">
        <v>6704961.9181594606</v>
      </c>
      <c r="G67" s="116"/>
      <c r="H67" s="139">
        <v>2033</v>
      </c>
      <c r="I67" s="135">
        <v>2037</v>
      </c>
      <c r="J67" s="111">
        <f t="shared" si="19"/>
        <v>148606.60020108955</v>
      </c>
      <c r="K67" s="111">
        <f t="shared" si="20"/>
        <v>302692.84593839926</v>
      </c>
      <c r="L67" s="111">
        <f t="shared" si="21"/>
        <v>91802.469231427618</v>
      </c>
      <c r="M67" s="140">
        <f t="shared" si="22"/>
        <v>543101.91537091648</v>
      </c>
      <c r="N67" s="117"/>
      <c r="O67" s="139">
        <v>2033</v>
      </c>
      <c r="P67" s="135">
        <v>2037</v>
      </c>
      <c r="Q67" s="111">
        <f t="shared" si="16"/>
        <v>56874.130941157724</v>
      </c>
      <c r="R67" s="111">
        <f t="shared" si="17"/>
        <v>115845.41017395526</v>
      </c>
      <c r="S67" s="111">
        <f t="shared" si="18"/>
        <v>35134.278347830317</v>
      </c>
      <c r="T67" s="140">
        <f t="shared" si="23"/>
        <v>207853.8194629433</v>
      </c>
    </row>
    <row r="68" spans="1:21" x14ac:dyDescent="0.3">
      <c r="A68" s="139">
        <v>2034</v>
      </c>
      <c r="B68" s="135">
        <v>2038</v>
      </c>
      <c r="C68" s="150">
        <v>1893158.658494737</v>
      </c>
      <c r="D68" s="150">
        <v>3855776.170345996</v>
      </c>
      <c r="E68" s="150">
        <v>1169523.8761922638</v>
      </c>
      <c r="F68" s="151">
        <v>6918458.7050329968</v>
      </c>
      <c r="G68" s="116"/>
      <c r="H68" s="139">
        <v>2034</v>
      </c>
      <c r="I68" s="135">
        <v>2038</v>
      </c>
      <c r="J68" s="111">
        <f t="shared" si="19"/>
        <v>153345.8513380737</v>
      </c>
      <c r="K68" s="111">
        <f t="shared" si="20"/>
        <v>312317.8697980257</v>
      </c>
      <c r="L68" s="111">
        <f t="shared" si="21"/>
        <v>94731.433971573366</v>
      </c>
      <c r="M68" s="140">
        <f t="shared" si="22"/>
        <v>560395.15510767279</v>
      </c>
      <c r="N68" s="117"/>
      <c r="O68" s="139">
        <v>2034</v>
      </c>
      <c r="P68" s="135">
        <v>2038</v>
      </c>
      <c r="Q68" s="111">
        <f t="shared" si="16"/>
        <v>58687.918413336847</v>
      </c>
      <c r="R68" s="111">
        <f t="shared" si="17"/>
        <v>119529.06128072587</v>
      </c>
      <c r="S68" s="111">
        <f t="shared" si="18"/>
        <v>36255.240161960181</v>
      </c>
      <c r="T68" s="140">
        <f t="shared" si="23"/>
        <v>214472.21985602292</v>
      </c>
    </row>
    <row r="69" spans="1:21" x14ac:dyDescent="0.3">
      <c r="A69" s="139">
        <v>2035</v>
      </c>
      <c r="B69" s="135">
        <v>2039</v>
      </c>
      <c r="C69" s="150">
        <v>1917617.4530693365</v>
      </c>
      <c r="D69" s="150">
        <v>3925674.6733207703</v>
      </c>
      <c r="E69" s="150">
        <v>1190741.7617703015</v>
      </c>
      <c r="F69" s="151">
        <v>7034033.8881604085</v>
      </c>
      <c r="G69" s="116"/>
      <c r="H69" s="139">
        <v>2035</v>
      </c>
      <c r="I69" s="135">
        <v>2039</v>
      </c>
      <c r="J69" s="111">
        <f t="shared" si="19"/>
        <v>155327.01369861627</v>
      </c>
      <c r="K69" s="111">
        <f t="shared" si="20"/>
        <v>317979.64853898238</v>
      </c>
      <c r="L69" s="111">
        <f t="shared" si="21"/>
        <v>96450.082703394422</v>
      </c>
      <c r="M69" s="140">
        <f t="shared" si="22"/>
        <v>569756.74494099314</v>
      </c>
      <c r="N69" s="117"/>
      <c r="O69" s="139">
        <v>2035</v>
      </c>
      <c r="P69" s="135">
        <v>2039</v>
      </c>
      <c r="Q69" s="111">
        <f t="shared" si="16"/>
        <v>59446.14104514943</v>
      </c>
      <c r="R69" s="111">
        <f t="shared" si="17"/>
        <v>121695.91487294387</v>
      </c>
      <c r="S69" s="111">
        <f t="shared" si="18"/>
        <v>36912.994614879346</v>
      </c>
      <c r="T69" s="140">
        <f t="shared" si="23"/>
        <v>218055.05053297264</v>
      </c>
    </row>
    <row r="70" spans="1:21" ht="15" thickBot="1" x14ac:dyDescent="0.35">
      <c r="A70" s="141">
        <v>2036</v>
      </c>
      <c r="B70" s="152">
        <v>2040</v>
      </c>
      <c r="C70" s="153">
        <v>1922892.8793501325</v>
      </c>
      <c r="D70" s="153">
        <v>3943586.1647080565</v>
      </c>
      <c r="E70" s="153">
        <v>1196120.9440295224</v>
      </c>
      <c r="F70" s="154">
        <v>7062599.9880877109</v>
      </c>
      <c r="G70" s="116"/>
      <c r="H70" s="141">
        <v>2036</v>
      </c>
      <c r="I70" s="152">
        <v>2040</v>
      </c>
      <c r="J70" s="142">
        <f t="shared" si="19"/>
        <v>155754.32322736073</v>
      </c>
      <c r="K70" s="142">
        <f t="shared" si="20"/>
        <v>319430.47934135259</v>
      </c>
      <c r="L70" s="142">
        <f t="shared" si="21"/>
        <v>96885.796466391315</v>
      </c>
      <c r="M70" s="143">
        <f t="shared" si="22"/>
        <v>572070.59903510462</v>
      </c>
      <c r="N70" s="117"/>
      <c r="O70" s="141">
        <v>2036</v>
      </c>
      <c r="P70" s="152">
        <v>2040</v>
      </c>
      <c r="Q70" s="142">
        <f t="shared" si="16"/>
        <v>59609.679259854107</v>
      </c>
      <c r="R70" s="142">
        <f t="shared" si="17"/>
        <v>122251.17110594975</v>
      </c>
      <c r="S70" s="142">
        <f t="shared" si="18"/>
        <v>37079.74926491519</v>
      </c>
      <c r="T70" s="143">
        <f t="shared" si="23"/>
        <v>218940.59963071905</v>
      </c>
    </row>
    <row r="71" spans="1:21" x14ac:dyDescent="0.3">
      <c r="B71" t="s">
        <v>95</v>
      </c>
      <c r="E71" t="s">
        <v>118</v>
      </c>
      <c r="F71" s="117">
        <f>SUM(F56:F70)</f>
        <v>93340913.639134228</v>
      </c>
      <c r="G71" s="116"/>
      <c r="I71" t="s">
        <v>95</v>
      </c>
      <c r="L71" t="s">
        <v>118</v>
      </c>
      <c r="M71" s="117">
        <f>SUM(M56:M70)</f>
        <v>7560614.0047698738</v>
      </c>
      <c r="N71" s="117"/>
      <c r="P71" t="s">
        <v>95</v>
      </c>
      <c r="S71" t="s">
        <v>118</v>
      </c>
      <c r="T71" s="117">
        <f>SUM(T56:T70)</f>
        <v>2893568.3228131607</v>
      </c>
    </row>
    <row r="72" spans="1:21" x14ac:dyDescent="0.3">
      <c r="D72" t="s">
        <v>103</v>
      </c>
      <c r="F72" s="145">
        <v>93341000</v>
      </c>
      <c r="G72" s="116"/>
      <c r="K72" t="s">
        <v>103</v>
      </c>
      <c r="M72" s="145">
        <v>7561000</v>
      </c>
      <c r="N72" s="116"/>
      <c r="R72" t="s">
        <v>103</v>
      </c>
      <c r="T72" s="145">
        <v>2894000</v>
      </c>
    </row>
    <row r="73" spans="1:21" x14ac:dyDescent="0.3">
      <c r="G73" s="116"/>
      <c r="N73" s="116"/>
    </row>
    <row r="74" spans="1:21" x14ac:dyDescent="0.3">
      <c r="C74" t="s">
        <v>112</v>
      </c>
      <c r="F74" s="116">
        <f>F24-F71</f>
        <v>34614647.160865784</v>
      </c>
      <c r="J74" t="s">
        <v>112</v>
      </c>
      <c r="M74" s="116">
        <f>M24-M71</f>
        <v>2803786.4200301254</v>
      </c>
      <c r="Q74" t="s">
        <v>112</v>
      </c>
      <c r="T74" s="116">
        <f>T24-T71</f>
        <v>1073054.0619868394</v>
      </c>
    </row>
    <row r="75" spans="1:21" x14ac:dyDescent="0.3">
      <c r="E75" t="s">
        <v>107</v>
      </c>
      <c r="F75" s="145">
        <f>F25-F72</f>
        <v>34615000</v>
      </c>
      <c r="L75" t="s">
        <v>107</v>
      </c>
      <c r="M75" s="145">
        <v>2804000</v>
      </c>
      <c r="O75" s="116"/>
      <c r="S75" t="s">
        <v>107</v>
      </c>
      <c r="T75" s="145">
        <v>1073000</v>
      </c>
      <c r="U75" s="272"/>
    </row>
    <row r="76" spans="1:21" x14ac:dyDescent="0.3">
      <c r="C76" t="s">
        <v>113</v>
      </c>
      <c r="F76" s="116">
        <f>F49-F71</f>
        <v>92076223.960865796</v>
      </c>
      <c r="J76" t="s">
        <v>113</v>
      </c>
      <c r="M76" s="116">
        <f>M49-M71</f>
        <v>7458174.1408301247</v>
      </c>
      <c r="Q76" t="s">
        <v>113</v>
      </c>
      <c r="T76" s="116">
        <f>T49-T71</f>
        <v>2854362.9427868389</v>
      </c>
    </row>
    <row r="77" spans="1:21" x14ac:dyDescent="0.3">
      <c r="E77" t="s">
        <v>107</v>
      </c>
      <c r="F77" s="145">
        <f>F50-F72</f>
        <v>92076000</v>
      </c>
      <c r="L77" t="s">
        <v>107</v>
      </c>
      <c r="M77" s="145">
        <v>7458000</v>
      </c>
      <c r="O77" s="272"/>
      <c r="S77" t="s">
        <v>107</v>
      </c>
      <c r="T77" s="145">
        <f>T50-T72</f>
        <v>2854000</v>
      </c>
      <c r="U77" s="272"/>
    </row>
  </sheetData>
  <pageMargins left="0.25" right="0.25" top="0.25" bottom="0.25" header="0.05" footer="0.3"/>
  <pageSetup scale="62" fitToHeight="0" orientation="landscape" r:id="rId1"/>
  <headerFooter>
    <oddHeader>&amp;C&amp;F - &amp;A</oddHeader>
    <oddFooter>Page &amp;P</oddFoot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zoomScaleNormal="100" workbookViewId="0">
      <selection activeCell="D2" sqref="D2"/>
    </sheetView>
  </sheetViews>
  <sheetFormatPr defaultRowHeight="14.4" x14ac:dyDescent="0.3"/>
  <cols>
    <col min="2" max="2" width="22.6640625" customWidth="1"/>
    <col min="3" max="5" width="15.6640625" customWidth="1"/>
    <col min="6" max="6" width="28.6640625" customWidth="1"/>
    <col min="7" max="7" width="2.6640625" customWidth="1"/>
    <col min="8" max="8" width="19.88671875" customWidth="1"/>
    <col min="9" max="9" width="11" customWidth="1"/>
    <col min="11" max="11" width="44.33203125" customWidth="1"/>
  </cols>
  <sheetData>
    <row r="1" spans="2:6" x14ac:dyDescent="0.3">
      <c r="B1" s="11"/>
    </row>
    <row r="2" spans="2:6" x14ac:dyDescent="0.3">
      <c r="B2" t="s">
        <v>114</v>
      </c>
    </row>
    <row r="3" spans="2:6" ht="15" thickBot="1" x14ac:dyDescent="0.35">
      <c r="B3" s="45" t="s">
        <v>86</v>
      </c>
      <c r="C3" s="45" t="s">
        <v>6</v>
      </c>
      <c r="D3" s="45" t="s">
        <v>7</v>
      </c>
      <c r="E3" s="45" t="s">
        <v>8</v>
      </c>
      <c r="F3" s="45" t="s">
        <v>44</v>
      </c>
    </row>
    <row r="4" spans="2:6" x14ac:dyDescent="0.3">
      <c r="B4" s="136">
        <v>2022</v>
      </c>
      <c r="C4" s="137">
        <v>344850</v>
      </c>
      <c r="D4" s="137">
        <v>706047.6</v>
      </c>
      <c r="E4" s="137">
        <v>214739.20000000001</v>
      </c>
      <c r="F4" s="138">
        <v>1265636.8</v>
      </c>
    </row>
    <row r="5" spans="2:6" x14ac:dyDescent="0.3">
      <c r="B5" s="139">
        <v>2023</v>
      </c>
      <c r="C5" s="111">
        <v>725952</v>
      </c>
      <c r="D5" s="111">
        <v>1424032.2</v>
      </c>
      <c r="E5" s="111">
        <v>433109.6</v>
      </c>
      <c r="F5" s="140">
        <v>2583093.8000000003</v>
      </c>
    </row>
    <row r="6" spans="2:6" x14ac:dyDescent="0.3">
      <c r="B6" s="139">
        <v>2024</v>
      </c>
      <c r="C6" s="111">
        <v>1080321</v>
      </c>
      <c r="D6" s="111">
        <v>2166928.7999999998</v>
      </c>
      <c r="E6" s="111">
        <v>659062.80000000005</v>
      </c>
      <c r="F6" s="140">
        <v>3906312.5999999996</v>
      </c>
    </row>
    <row r="7" spans="2:6" x14ac:dyDescent="0.3">
      <c r="B7" s="139">
        <v>2025</v>
      </c>
      <c r="C7" s="111">
        <v>1442784</v>
      </c>
      <c r="D7" s="111">
        <v>2942730</v>
      </c>
      <c r="E7" s="111">
        <v>895019.60000000009</v>
      </c>
      <c r="F7" s="140">
        <v>5280533.5999999996</v>
      </c>
    </row>
    <row r="8" spans="2:6" x14ac:dyDescent="0.3">
      <c r="B8" s="139">
        <v>2026</v>
      </c>
      <c r="C8" s="111">
        <v>1818756</v>
      </c>
      <c r="D8" s="111">
        <v>3722371.8</v>
      </c>
      <c r="E8" s="111">
        <v>1132151.2000000002</v>
      </c>
      <c r="F8" s="140">
        <v>6673279</v>
      </c>
    </row>
    <row r="9" spans="2:6" x14ac:dyDescent="0.3">
      <c r="B9" s="139">
        <v>2027</v>
      </c>
      <c r="C9" s="111">
        <v>1857060</v>
      </c>
      <c r="D9" s="111">
        <v>3817971.6</v>
      </c>
      <c r="E9" s="111">
        <v>1161236.3999999999</v>
      </c>
      <c r="F9" s="140">
        <v>6836268</v>
      </c>
    </row>
    <row r="10" spans="2:6" x14ac:dyDescent="0.3">
      <c r="B10" s="139">
        <v>2028</v>
      </c>
      <c r="C10" s="111">
        <v>1866921</v>
      </c>
      <c r="D10" s="111">
        <v>3906616.8</v>
      </c>
      <c r="E10" s="111">
        <v>1188221.2</v>
      </c>
      <c r="F10" s="140">
        <v>6961759</v>
      </c>
    </row>
    <row r="11" spans="2:6" x14ac:dyDescent="0.3">
      <c r="B11" s="139">
        <v>2029</v>
      </c>
      <c r="C11" s="111">
        <v>1911609</v>
      </c>
      <c r="D11" s="111">
        <v>3986335.2</v>
      </c>
      <c r="E11" s="111">
        <v>1212464.8</v>
      </c>
      <c r="F11" s="140">
        <v>7110409</v>
      </c>
    </row>
    <row r="12" spans="2:6" x14ac:dyDescent="0.3">
      <c r="B12" s="139">
        <v>2030</v>
      </c>
      <c r="C12" s="111">
        <v>1957380</v>
      </c>
      <c r="D12" s="111">
        <v>4045916.4</v>
      </c>
      <c r="E12" s="111">
        <v>1230585.2</v>
      </c>
      <c r="F12" s="140">
        <v>7233881.6000000006</v>
      </c>
    </row>
    <row r="13" spans="2:6" x14ac:dyDescent="0.3">
      <c r="B13" s="139">
        <v>2031</v>
      </c>
      <c r="C13" s="111">
        <v>1997280</v>
      </c>
      <c r="D13" s="111">
        <v>4114424.4000000004</v>
      </c>
      <c r="E13" s="111">
        <v>1251411.2</v>
      </c>
      <c r="F13" s="140">
        <v>7363115.6000000006</v>
      </c>
    </row>
    <row r="14" spans="2:6" x14ac:dyDescent="0.3">
      <c r="B14" s="139">
        <v>2032</v>
      </c>
      <c r="C14" s="111">
        <v>2041341</v>
      </c>
      <c r="D14" s="111">
        <v>4184697</v>
      </c>
      <c r="E14" s="111">
        <v>1272771.2</v>
      </c>
      <c r="F14" s="140">
        <v>7498809.2000000002</v>
      </c>
    </row>
    <row r="15" spans="2:6" x14ac:dyDescent="0.3">
      <c r="B15" s="139">
        <v>2033</v>
      </c>
      <c r="C15" s="111">
        <v>2086485</v>
      </c>
      <c r="D15" s="111">
        <v>4265972.4000000004</v>
      </c>
      <c r="E15" s="111">
        <v>1297442</v>
      </c>
      <c r="F15" s="140">
        <v>7649899.4000000004</v>
      </c>
    </row>
    <row r="16" spans="2:6" x14ac:dyDescent="0.3">
      <c r="B16" s="139">
        <v>2034</v>
      </c>
      <c r="C16" s="111">
        <v>2137443</v>
      </c>
      <c r="D16" s="111">
        <v>4359496.2</v>
      </c>
      <c r="E16" s="111">
        <v>1325886.4000000001</v>
      </c>
      <c r="F16" s="140">
        <v>7822825.6000000006</v>
      </c>
    </row>
    <row r="17" spans="2:11" x14ac:dyDescent="0.3">
      <c r="B17" s="139">
        <v>2035</v>
      </c>
      <c r="C17" s="111">
        <v>2185038</v>
      </c>
      <c r="D17" s="111">
        <v>4456860.5999999996</v>
      </c>
      <c r="E17" s="111">
        <v>1355505.6</v>
      </c>
      <c r="F17" s="140">
        <v>7997404.1999999993</v>
      </c>
    </row>
    <row r="18" spans="2:11" x14ac:dyDescent="0.3">
      <c r="B18" s="139">
        <v>2036</v>
      </c>
      <c r="C18" s="111">
        <v>2226249</v>
      </c>
      <c r="D18" s="111">
        <v>4545713.3999999994</v>
      </c>
      <c r="E18" s="111">
        <v>1382526</v>
      </c>
      <c r="F18" s="140">
        <v>8154488.3999999994</v>
      </c>
    </row>
    <row r="19" spans="2:11" x14ac:dyDescent="0.3">
      <c r="B19" s="139">
        <v>2037</v>
      </c>
      <c r="C19" s="111">
        <v>2258568</v>
      </c>
      <c r="D19" s="111">
        <v>4617024</v>
      </c>
      <c r="E19" s="111">
        <v>1404206.4000000001</v>
      </c>
      <c r="F19" s="140">
        <v>8279798.4000000004</v>
      </c>
    </row>
    <row r="20" spans="2:11" x14ac:dyDescent="0.3">
      <c r="B20" s="139">
        <v>2038</v>
      </c>
      <c r="C20" s="111">
        <v>2285415</v>
      </c>
      <c r="D20" s="111">
        <v>4676916.6000000006</v>
      </c>
      <c r="E20" s="111">
        <v>1422433.6</v>
      </c>
      <c r="F20" s="140">
        <v>8384765.2000000011</v>
      </c>
    </row>
    <row r="21" spans="2:11" x14ac:dyDescent="0.3">
      <c r="B21" s="139">
        <v>2039</v>
      </c>
      <c r="C21" s="111">
        <v>2301888</v>
      </c>
      <c r="D21" s="111">
        <v>4715426.3999999994</v>
      </c>
      <c r="E21" s="111">
        <v>1434146</v>
      </c>
      <c r="F21" s="140">
        <v>8451460.3999999985</v>
      </c>
      <c r="H21" s="129"/>
      <c r="I21" s="45"/>
      <c r="J21" s="45"/>
      <c r="K21" s="131"/>
    </row>
    <row r="22" spans="2:11" ht="15" thickBot="1" x14ac:dyDescent="0.35">
      <c r="B22" s="141">
        <v>2040</v>
      </c>
      <c r="C22" s="142">
        <v>2317734</v>
      </c>
      <c r="D22" s="142">
        <v>4741895.4000000004</v>
      </c>
      <c r="E22" s="142">
        <v>1442191.6</v>
      </c>
      <c r="F22" s="143">
        <v>8501821</v>
      </c>
    </row>
    <row r="23" spans="2:11" x14ac:dyDescent="0.3">
      <c r="B23" t="s">
        <v>95</v>
      </c>
      <c r="D23" s="117"/>
      <c r="E23" s="117" t="s">
        <v>118</v>
      </c>
      <c r="F23" s="117">
        <f>SUM(F4:F22)</f>
        <v>127955560.80000001</v>
      </c>
    </row>
    <row r="24" spans="2:11" x14ac:dyDescent="0.3">
      <c r="D24" t="s">
        <v>103</v>
      </c>
      <c r="F24" s="132">
        <v>127956000</v>
      </c>
    </row>
    <row r="25" spans="2:11" x14ac:dyDescent="0.3">
      <c r="B25" s="266" t="s">
        <v>166</v>
      </c>
    </row>
    <row r="26" spans="2:11" x14ac:dyDescent="0.3">
      <c r="B26" s="45" t="s">
        <v>167</v>
      </c>
      <c r="C26" s="45" t="s">
        <v>108</v>
      </c>
      <c r="D26" s="45" t="s">
        <v>109</v>
      </c>
      <c r="E26" s="130" t="s">
        <v>110</v>
      </c>
    </row>
    <row r="27" spans="2:11" x14ac:dyDescent="0.3">
      <c r="B27" s="129">
        <v>0.65</v>
      </c>
      <c r="C27" s="45">
        <f>146000*0.13</f>
        <v>18980</v>
      </c>
      <c r="D27" s="45">
        <v>5</v>
      </c>
      <c r="E27" s="144">
        <f>F24*B27/C27/D27</f>
        <v>876.41095890410963</v>
      </c>
      <c r="H27" s="270"/>
    </row>
    <row r="28" spans="2:11" x14ac:dyDescent="0.3">
      <c r="B28" s="267" t="s">
        <v>168</v>
      </c>
      <c r="C28" s="45"/>
      <c r="D28" s="45"/>
      <c r="E28" s="144"/>
      <c r="H28" s="272"/>
    </row>
    <row r="29" spans="2:11" x14ac:dyDescent="0.3">
      <c r="B29" s="45" t="s">
        <v>167</v>
      </c>
      <c r="C29" s="45" t="s">
        <v>108</v>
      </c>
      <c r="D29" s="45" t="s">
        <v>109</v>
      </c>
      <c r="E29" s="130" t="s">
        <v>116</v>
      </c>
    </row>
    <row r="30" spans="2:11" x14ac:dyDescent="0.3">
      <c r="B30" s="129">
        <v>0.35</v>
      </c>
      <c r="C30" s="45">
        <f>146000*0.87</f>
        <v>127020</v>
      </c>
      <c r="D30" s="45">
        <v>5</v>
      </c>
      <c r="E30" s="144">
        <f>F24*B30/C30/D30</f>
        <v>70.515824279641009</v>
      </c>
    </row>
    <row r="32" spans="2:11" x14ac:dyDescent="0.3">
      <c r="B32" t="s">
        <v>115</v>
      </c>
    </row>
    <row r="33" spans="2:6" ht="15" thickBot="1" x14ac:dyDescent="0.35">
      <c r="B33" s="45" t="s">
        <v>86</v>
      </c>
      <c r="C33" s="45" t="s">
        <v>6</v>
      </c>
      <c r="D33" s="45" t="s">
        <v>7</v>
      </c>
      <c r="E33" s="45" t="s">
        <v>8</v>
      </c>
      <c r="F33" s="45" t="s">
        <v>44</v>
      </c>
    </row>
    <row r="34" spans="2:6" x14ac:dyDescent="0.3">
      <c r="B34" s="136">
        <v>2022</v>
      </c>
      <c r="C34" s="137">
        <v>499730</v>
      </c>
      <c r="D34" s="137">
        <v>1023020.8</v>
      </c>
      <c r="E34" s="137">
        <v>311251.20000000001</v>
      </c>
      <c r="F34" s="138">
        <v>1834002</v>
      </c>
    </row>
    <row r="35" spans="2:6" x14ac:dyDescent="0.3">
      <c r="B35" s="139">
        <v>2023</v>
      </c>
      <c r="C35" s="111">
        <v>1051993.6000000001</v>
      </c>
      <c r="D35" s="111">
        <v>2063337.6</v>
      </c>
      <c r="E35" s="111">
        <v>627765.60000000009</v>
      </c>
      <c r="F35" s="140">
        <v>3743096.8000000003</v>
      </c>
    </row>
    <row r="36" spans="2:6" x14ac:dyDescent="0.3">
      <c r="B36" s="139">
        <v>2024</v>
      </c>
      <c r="C36" s="111">
        <v>1565517.8</v>
      </c>
      <c r="D36" s="111">
        <v>3139750.4000000004</v>
      </c>
      <c r="E36" s="111">
        <v>955270.8</v>
      </c>
      <c r="F36" s="140">
        <v>5660539</v>
      </c>
    </row>
    <row r="37" spans="2:6" x14ac:dyDescent="0.3">
      <c r="B37" s="139">
        <v>2025</v>
      </c>
      <c r="C37" s="111">
        <v>2090771.2000000002</v>
      </c>
      <c r="D37" s="111">
        <v>4263840</v>
      </c>
      <c r="E37" s="111">
        <v>1297275.6000000001</v>
      </c>
      <c r="F37" s="140">
        <v>7651886.8000000007</v>
      </c>
    </row>
    <row r="38" spans="2:6" x14ac:dyDescent="0.3">
      <c r="B38" s="139">
        <v>2026</v>
      </c>
      <c r="C38" s="111">
        <v>2635600.8000000003</v>
      </c>
      <c r="D38" s="111">
        <v>5393494.4000000004</v>
      </c>
      <c r="E38" s="111">
        <v>1640983.2000000002</v>
      </c>
      <c r="F38" s="140">
        <v>9670078.4000000022</v>
      </c>
    </row>
    <row r="39" spans="2:6" x14ac:dyDescent="0.3">
      <c r="B39" s="139">
        <v>2027</v>
      </c>
      <c r="C39" s="111">
        <v>2691108</v>
      </c>
      <c r="D39" s="111">
        <v>5532012.7999999998</v>
      </c>
      <c r="E39" s="111">
        <v>1683140.4</v>
      </c>
      <c r="F39" s="140">
        <v>9906261.1999999993</v>
      </c>
    </row>
    <row r="40" spans="2:6" x14ac:dyDescent="0.3">
      <c r="B40" s="139">
        <v>2028</v>
      </c>
      <c r="C40" s="111">
        <v>2705397.8000000003</v>
      </c>
      <c r="D40" s="111">
        <v>5660454.4000000004</v>
      </c>
      <c r="E40" s="111">
        <v>1722253.2</v>
      </c>
      <c r="F40" s="140">
        <v>10088105.4</v>
      </c>
    </row>
    <row r="41" spans="2:6" x14ac:dyDescent="0.3">
      <c r="B41" s="139">
        <v>2029</v>
      </c>
      <c r="C41" s="111">
        <v>2770156.2</v>
      </c>
      <c r="D41" s="111">
        <v>5775961.5999999996</v>
      </c>
      <c r="E41" s="111">
        <v>1757392.8</v>
      </c>
      <c r="F41" s="140">
        <v>10303510.600000001</v>
      </c>
    </row>
    <row r="42" spans="2:6" x14ac:dyDescent="0.3">
      <c r="B42" s="139">
        <v>2030</v>
      </c>
      <c r="C42" s="111">
        <v>2836484</v>
      </c>
      <c r="D42" s="111">
        <v>5862291.2000000002</v>
      </c>
      <c r="E42" s="111">
        <v>1783657.2</v>
      </c>
      <c r="F42" s="140">
        <v>10482432.399999999</v>
      </c>
    </row>
    <row r="43" spans="2:6" x14ac:dyDescent="0.3">
      <c r="B43" s="139">
        <v>2031</v>
      </c>
      <c r="C43" s="111">
        <v>2894304.0000000005</v>
      </c>
      <c r="D43" s="111">
        <v>5961555.1999999993</v>
      </c>
      <c r="E43" s="111">
        <v>1813843.2000000002</v>
      </c>
      <c r="F43" s="140">
        <v>10669702.399999999</v>
      </c>
    </row>
    <row r="44" spans="2:6" x14ac:dyDescent="0.3">
      <c r="B44" s="139">
        <v>2032</v>
      </c>
      <c r="C44" s="111">
        <v>2958153.8</v>
      </c>
      <c r="D44" s="111">
        <v>6063376</v>
      </c>
      <c r="E44" s="111">
        <v>1844803.1999999997</v>
      </c>
      <c r="F44" s="140">
        <v>10866333</v>
      </c>
    </row>
    <row r="45" spans="2:6" x14ac:dyDescent="0.3">
      <c r="B45" s="139">
        <v>2033</v>
      </c>
      <c r="C45" s="111">
        <v>3023573</v>
      </c>
      <c r="D45" s="111">
        <v>6181139.1999999993</v>
      </c>
      <c r="E45" s="111">
        <v>1880562</v>
      </c>
      <c r="F45" s="140">
        <v>11085274.199999999</v>
      </c>
    </row>
    <row r="46" spans="2:6" x14ac:dyDescent="0.3">
      <c r="B46" s="139">
        <v>2034</v>
      </c>
      <c r="C46" s="111">
        <v>3097417.4</v>
      </c>
      <c r="D46" s="111">
        <v>6316649.5999999996</v>
      </c>
      <c r="E46" s="111">
        <v>1921790.4000000001</v>
      </c>
      <c r="F46" s="140">
        <v>11335857.4</v>
      </c>
    </row>
    <row r="47" spans="2:6" x14ac:dyDescent="0.3">
      <c r="B47" s="139">
        <v>2035</v>
      </c>
      <c r="C47" s="111">
        <v>3166388.4000000004</v>
      </c>
      <c r="D47" s="111">
        <v>6457724.8000000007</v>
      </c>
      <c r="E47" s="111">
        <v>1964721.6</v>
      </c>
      <c r="F47" s="140">
        <v>11588834.800000001</v>
      </c>
    </row>
    <row r="48" spans="2:6" x14ac:dyDescent="0.3">
      <c r="B48" s="139">
        <v>2036</v>
      </c>
      <c r="C48" s="111">
        <v>3226108.1999999997</v>
      </c>
      <c r="D48" s="111">
        <v>6586467.2000000002</v>
      </c>
      <c r="E48" s="111">
        <v>2003886</v>
      </c>
      <c r="F48" s="140">
        <v>11816461.4</v>
      </c>
    </row>
    <row r="49" spans="2:6" x14ac:dyDescent="0.3">
      <c r="B49" s="139">
        <v>2037</v>
      </c>
      <c r="C49" s="111">
        <v>3272942.4000000004</v>
      </c>
      <c r="D49" s="111">
        <v>6689792</v>
      </c>
      <c r="E49" s="111">
        <v>2035310.4000000001</v>
      </c>
      <c r="F49" s="140">
        <v>11998044.800000001</v>
      </c>
    </row>
    <row r="50" spans="2:6" x14ac:dyDescent="0.3">
      <c r="B50" s="139">
        <v>2038</v>
      </c>
      <c r="C50" s="111">
        <v>3311847</v>
      </c>
      <c r="D50" s="111">
        <v>6776572.7999999989</v>
      </c>
      <c r="E50" s="111">
        <v>2061729.6</v>
      </c>
      <c r="F50" s="140">
        <v>12150149.399999999</v>
      </c>
    </row>
    <row r="51" spans="2:6" x14ac:dyDescent="0.3">
      <c r="B51" s="139">
        <v>2039</v>
      </c>
      <c r="C51" s="111">
        <v>3335718.4</v>
      </c>
      <c r="D51" s="111">
        <v>6832371.2000000002</v>
      </c>
      <c r="E51" s="111">
        <v>2078706</v>
      </c>
      <c r="F51" s="140">
        <v>12246795.6</v>
      </c>
    </row>
    <row r="52" spans="2:6" ht="15" thickBot="1" x14ac:dyDescent="0.35">
      <c r="B52" s="141">
        <v>2040</v>
      </c>
      <c r="C52" s="142">
        <v>3358681.2</v>
      </c>
      <c r="D52" s="142">
        <v>6870723.1999999993</v>
      </c>
      <c r="E52" s="142">
        <v>2090367.6</v>
      </c>
      <c r="F52" s="143">
        <v>12319771.999999998</v>
      </c>
    </row>
    <row r="53" spans="2:6" x14ac:dyDescent="0.3">
      <c r="B53" t="s">
        <v>95</v>
      </c>
      <c r="C53" s="117"/>
      <c r="D53" s="117"/>
      <c r="E53" s="117" t="s">
        <v>118</v>
      </c>
      <c r="F53" s="117">
        <f>SUM(F34:F52)</f>
        <v>185417137.60000002</v>
      </c>
    </row>
    <row r="54" spans="2:6" x14ac:dyDescent="0.3">
      <c r="D54" t="s">
        <v>103</v>
      </c>
      <c r="F54" s="132">
        <v>185417000</v>
      </c>
    </row>
    <row r="55" spans="2:6" x14ac:dyDescent="0.3">
      <c r="B55" s="266" t="s">
        <v>166</v>
      </c>
    </row>
    <row r="56" spans="2:6" x14ac:dyDescent="0.3">
      <c r="B56" s="45" t="s">
        <v>167</v>
      </c>
      <c r="C56" s="45" t="s">
        <v>108</v>
      </c>
      <c r="D56" s="45" t="s">
        <v>109</v>
      </c>
      <c r="E56" s="130" t="s">
        <v>111</v>
      </c>
    </row>
    <row r="57" spans="2:6" x14ac:dyDescent="0.3">
      <c r="B57" s="129">
        <v>0.65</v>
      </c>
      <c r="C57" s="45">
        <f>146000*0.13</f>
        <v>18980</v>
      </c>
      <c r="D57" s="45">
        <v>5</v>
      </c>
      <c r="E57" s="271">
        <f>F54*B57/C57/D57</f>
        <v>1269.9794520547944</v>
      </c>
    </row>
    <row r="58" spans="2:6" x14ac:dyDescent="0.3">
      <c r="B58" s="267" t="s">
        <v>168</v>
      </c>
      <c r="C58" s="45"/>
      <c r="D58" s="45"/>
      <c r="E58" s="144"/>
    </row>
    <row r="59" spans="2:6" x14ac:dyDescent="0.3">
      <c r="B59" s="45" t="s">
        <v>167</v>
      </c>
      <c r="C59" s="45" t="s">
        <v>108</v>
      </c>
      <c r="D59" s="45" t="s">
        <v>109</v>
      </c>
      <c r="E59" s="130" t="s">
        <v>117</v>
      </c>
    </row>
    <row r="60" spans="2:6" x14ac:dyDescent="0.3">
      <c r="B60" s="129">
        <v>0.35</v>
      </c>
      <c r="C60" s="45">
        <f>146000*0.87</f>
        <v>127020</v>
      </c>
      <c r="D60" s="45">
        <v>5</v>
      </c>
      <c r="E60" s="144">
        <f>F54*B60/C60/D60</f>
        <v>102.18225476302943</v>
      </c>
    </row>
  </sheetData>
  <pageMargins left="0.5" right="0" top="0.25" bottom="0.25" header="0.05" footer="0.3"/>
  <pageSetup scale="86" orientation="portrait" r:id="rId1"/>
  <headerFooter>
    <oddHeader>&amp;C&amp;F 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zoomScaleNormal="100" workbookViewId="0">
      <selection activeCell="G1" sqref="G1"/>
    </sheetView>
  </sheetViews>
  <sheetFormatPr defaultRowHeight="14.4" x14ac:dyDescent="0.3"/>
  <cols>
    <col min="2" max="2" width="15.6640625" customWidth="1"/>
    <col min="3" max="5" width="12.6640625" customWidth="1"/>
    <col min="6" max="6" width="4.109375" customWidth="1"/>
    <col min="7" max="8" width="12.6640625" customWidth="1"/>
    <col min="9" max="10" width="12.5546875" customWidth="1"/>
  </cols>
  <sheetData>
    <row r="1" spans="2:10" ht="15.6" x14ac:dyDescent="0.3">
      <c r="B1" s="173" t="s">
        <v>119</v>
      </c>
      <c r="C1" s="174"/>
      <c r="D1" s="174"/>
      <c r="E1" s="174"/>
      <c r="F1" s="174"/>
      <c r="G1" s="174"/>
      <c r="H1" s="174"/>
      <c r="I1" s="174"/>
      <c r="J1" s="174"/>
    </row>
    <row r="2" spans="2:10" ht="15.6" x14ac:dyDescent="0.3">
      <c r="B2" s="173"/>
      <c r="C2" s="174"/>
      <c r="D2" s="174"/>
      <c r="E2" s="174"/>
      <c r="F2" s="174"/>
      <c r="G2" s="174"/>
      <c r="H2" s="174"/>
      <c r="I2" s="174"/>
      <c r="J2" s="174"/>
    </row>
    <row r="3" spans="2:10" ht="15" thickBot="1" x14ac:dyDescent="0.35">
      <c r="B3" s="175" t="s">
        <v>120</v>
      </c>
      <c r="C3" s="174"/>
      <c r="D3" s="174"/>
      <c r="E3" s="174"/>
      <c r="F3" s="174"/>
      <c r="G3" s="175" t="s">
        <v>80</v>
      </c>
      <c r="H3" s="174"/>
      <c r="I3" s="174"/>
      <c r="J3" s="174"/>
    </row>
    <row r="4" spans="2:10" x14ac:dyDescent="0.3">
      <c r="B4" s="277" t="s">
        <v>121</v>
      </c>
      <c r="C4" s="279" t="s">
        <v>122</v>
      </c>
      <c r="D4" s="280"/>
      <c r="E4" s="281"/>
      <c r="F4" s="174"/>
      <c r="G4" s="277" t="s">
        <v>123</v>
      </c>
      <c r="H4" s="279" t="s">
        <v>129</v>
      </c>
      <c r="I4" s="280"/>
      <c r="J4" s="281"/>
    </row>
    <row r="5" spans="2:10" ht="27" thickBot="1" x14ac:dyDescent="0.35">
      <c r="B5" s="278"/>
      <c r="C5" s="176" t="s">
        <v>124</v>
      </c>
      <c r="D5" s="177" t="s">
        <v>130</v>
      </c>
      <c r="E5" s="179" t="s">
        <v>131</v>
      </c>
      <c r="F5" s="174"/>
      <c r="G5" s="278"/>
      <c r="H5" s="176" t="s">
        <v>124</v>
      </c>
      <c r="I5" s="178" t="s">
        <v>130</v>
      </c>
      <c r="J5" s="179" t="s">
        <v>131</v>
      </c>
    </row>
    <row r="6" spans="2:10" x14ac:dyDescent="0.3">
      <c r="B6" s="180">
        <v>2022</v>
      </c>
      <c r="C6" s="181">
        <v>0.02</v>
      </c>
      <c r="D6" s="182">
        <v>0.01</v>
      </c>
      <c r="E6" s="232">
        <v>0.02</v>
      </c>
      <c r="F6" s="174"/>
      <c r="G6" s="183" t="s">
        <v>98</v>
      </c>
      <c r="H6" s="273">
        <v>32458155</v>
      </c>
      <c r="I6" s="184">
        <v>9901443</v>
      </c>
      <c r="J6" s="213">
        <v>25502678</v>
      </c>
    </row>
    <row r="7" spans="2:10" ht="15" thickBot="1" x14ac:dyDescent="0.35">
      <c r="B7" s="185">
        <v>2023</v>
      </c>
      <c r="C7" s="186">
        <v>0.06</v>
      </c>
      <c r="D7" s="187">
        <v>0.03</v>
      </c>
      <c r="E7" s="188">
        <v>0.04</v>
      </c>
      <c r="F7" s="174"/>
      <c r="G7" s="189" t="s">
        <v>102</v>
      </c>
      <c r="H7" s="274">
        <v>86339875</v>
      </c>
      <c r="I7" s="190">
        <v>26305864</v>
      </c>
      <c r="J7" s="218">
        <v>68250410</v>
      </c>
    </row>
    <row r="8" spans="2:10" x14ac:dyDescent="0.3">
      <c r="B8" s="185">
        <v>2024</v>
      </c>
      <c r="C8" s="186">
        <v>0.12</v>
      </c>
      <c r="D8" s="187">
        <v>0.06</v>
      </c>
      <c r="E8" s="188">
        <v>0.09</v>
      </c>
      <c r="F8" s="174"/>
      <c r="G8" s="174"/>
      <c r="H8" s="174"/>
      <c r="I8" s="174"/>
      <c r="J8" s="174"/>
    </row>
    <row r="9" spans="2:10" x14ac:dyDescent="0.3">
      <c r="B9" s="185">
        <v>2025</v>
      </c>
      <c r="C9" s="186">
        <v>0.21</v>
      </c>
      <c r="D9" s="187">
        <v>0.1</v>
      </c>
      <c r="E9" s="188">
        <v>0.15</v>
      </c>
      <c r="F9" s="174"/>
      <c r="G9" s="174"/>
      <c r="I9" s="191"/>
      <c r="J9" s="191"/>
    </row>
    <row r="10" spans="2:10" x14ac:dyDescent="0.3">
      <c r="B10" s="185">
        <v>2026</v>
      </c>
      <c r="C10" s="186">
        <v>0.31</v>
      </c>
      <c r="D10" s="187">
        <v>0.15</v>
      </c>
      <c r="E10" s="188">
        <v>0.22</v>
      </c>
      <c r="F10" s="174"/>
      <c r="G10" s="174"/>
      <c r="I10" s="174"/>
      <c r="J10" s="174"/>
    </row>
    <row r="11" spans="2:10" x14ac:dyDescent="0.3">
      <c r="B11" s="185">
        <v>2027</v>
      </c>
      <c r="C11" s="186">
        <v>0.42</v>
      </c>
      <c r="D11" s="187">
        <v>0.2</v>
      </c>
      <c r="E11" s="188">
        <v>0.31</v>
      </c>
      <c r="F11" s="174"/>
      <c r="G11" s="174"/>
      <c r="H11" s="268"/>
      <c r="I11" s="268"/>
      <c r="J11" s="268"/>
    </row>
    <row r="12" spans="2:10" x14ac:dyDescent="0.3">
      <c r="B12" s="185">
        <v>2028</v>
      </c>
      <c r="C12" s="186">
        <v>0.52</v>
      </c>
      <c r="D12" s="187">
        <v>0.26</v>
      </c>
      <c r="E12" s="188">
        <v>0.4</v>
      </c>
      <c r="F12" s="174"/>
      <c r="G12" s="174"/>
      <c r="H12" s="268"/>
      <c r="I12" s="268"/>
      <c r="J12" s="268"/>
    </row>
    <row r="13" spans="2:10" x14ac:dyDescent="0.3">
      <c r="B13" s="185">
        <v>2029</v>
      </c>
      <c r="C13" s="186">
        <v>0.64</v>
      </c>
      <c r="D13" s="187">
        <v>0.32</v>
      </c>
      <c r="E13" s="188">
        <v>0.48</v>
      </c>
      <c r="F13" s="174"/>
      <c r="H13" s="268"/>
    </row>
    <row r="14" spans="2:10" x14ac:dyDescent="0.3">
      <c r="B14" s="185">
        <v>2030</v>
      </c>
      <c r="C14" s="186">
        <v>0.75</v>
      </c>
      <c r="D14" s="187">
        <v>0.38</v>
      </c>
      <c r="E14" s="188">
        <v>0.55000000000000004</v>
      </c>
      <c r="F14" s="174"/>
      <c r="G14" s="174"/>
      <c r="H14" s="174"/>
      <c r="I14" s="174"/>
      <c r="J14" s="268"/>
    </row>
    <row r="15" spans="2:10" x14ac:dyDescent="0.3">
      <c r="B15" s="185">
        <v>2031</v>
      </c>
      <c r="C15" s="186">
        <v>0.84</v>
      </c>
      <c r="D15" s="187">
        <v>0.43</v>
      </c>
      <c r="E15" s="188">
        <v>0.62</v>
      </c>
      <c r="F15" s="174"/>
      <c r="H15" s="174"/>
      <c r="J15" s="268"/>
    </row>
    <row r="16" spans="2:10" x14ac:dyDescent="0.3">
      <c r="B16" s="185">
        <v>2032</v>
      </c>
      <c r="C16" s="192">
        <v>0.93</v>
      </c>
      <c r="D16" s="193">
        <v>0.48</v>
      </c>
      <c r="E16" s="194">
        <v>0.69</v>
      </c>
      <c r="F16" s="174"/>
      <c r="G16" s="174"/>
      <c r="H16" s="174"/>
      <c r="I16" s="174"/>
      <c r="J16" s="268"/>
    </row>
    <row r="17" spans="2:10" x14ac:dyDescent="0.3">
      <c r="B17" s="185">
        <v>2033</v>
      </c>
      <c r="C17" s="192">
        <v>1.02</v>
      </c>
      <c r="D17" s="193">
        <v>0.53</v>
      </c>
      <c r="E17" s="194">
        <v>0.75</v>
      </c>
      <c r="F17" s="174"/>
      <c r="G17" s="174"/>
      <c r="H17" s="195"/>
      <c r="I17" s="174"/>
      <c r="J17" s="268"/>
    </row>
    <row r="18" spans="2:10" x14ac:dyDescent="0.3">
      <c r="B18" s="185">
        <v>2034</v>
      </c>
      <c r="C18" s="192">
        <v>1.1000000000000001</v>
      </c>
      <c r="D18" s="193">
        <v>0.57999999999999996</v>
      </c>
      <c r="E18" s="194">
        <v>0.8</v>
      </c>
      <c r="F18" s="174"/>
      <c r="G18" s="174"/>
      <c r="H18" s="174"/>
      <c r="I18" s="174"/>
      <c r="J18" s="268"/>
    </row>
    <row r="19" spans="2:10" x14ac:dyDescent="0.3">
      <c r="B19" s="185">
        <v>2035</v>
      </c>
      <c r="C19" s="192">
        <v>1.17</v>
      </c>
      <c r="D19" s="193">
        <v>0.62</v>
      </c>
      <c r="E19" s="194">
        <v>0.86</v>
      </c>
      <c r="F19" s="174"/>
      <c r="G19" s="174"/>
      <c r="H19" s="174"/>
      <c r="I19" s="174"/>
      <c r="J19" s="174"/>
    </row>
    <row r="20" spans="2:10" x14ac:dyDescent="0.3">
      <c r="B20" s="185">
        <v>2036</v>
      </c>
      <c r="C20" s="192">
        <v>1.24</v>
      </c>
      <c r="D20" s="193">
        <v>0.66</v>
      </c>
      <c r="E20" s="194">
        <v>0.91</v>
      </c>
      <c r="F20" s="174"/>
      <c r="G20" s="174"/>
      <c r="H20" s="174"/>
      <c r="I20" s="174"/>
      <c r="J20" s="174"/>
    </row>
    <row r="21" spans="2:10" x14ac:dyDescent="0.3">
      <c r="B21" s="185">
        <v>2037</v>
      </c>
      <c r="C21" s="192">
        <v>1.31</v>
      </c>
      <c r="D21" s="193">
        <v>0.69</v>
      </c>
      <c r="E21" s="194">
        <v>0.95</v>
      </c>
      <c r="F21" s="174"/>
      <c r="G21" s="174"/>
      <c r="H21" s="174"/>
      <c r="I21" s="174"/>
      <c r="J21" s="174"/>
    </row>
    <row r="22" spans="2:10" x14ac:dyDescent="0.3">
      <c r="B22" s="185">
        <v>2038</v>
      </c>
      <c r="C22" s="192">
        <v>1.37</v>
      </c>
      <c r="D22" s="193">
        <v>0.73</v>
      </c>
      <c r="E22" s="194">
        <v>1</v>
      </c>
      <c r="F22" s="174"/>
      <c r="G22" s="174"/>
      <c r="H22" s="174"/>
      <c r="I22" s="174"/>
      <c r="J22" s="174"/>
    </row>
    <row r="23" spans="2:10" x14ac:dyDescent="0.3">
      <c r="B23" s="185">
        <v>2039</v>
      </c>
      <c r="C23" s="192">
        <v>1.44</v>
      </c>
      <c r="D23" s="193">
        <v>0.76</v>
      </c>
      <c r="E23" s="194">
        <v>1.05</v>
      </c>
      <c r="F23" s="174"/>
      <c r="G23" s="174"/>
      <c r="H23" s="174"/>
      <c r="I23" s="174"/>
      <c r="J23" s="174"/>
    </row>
    <row r="24" spans="2:10" ht="15" thickBot="1" x14ac:dyDescent="0.35">
      <c r="B24" s="196">
        <v>2040</v>
      </c>
      <c r="C24" s="197">
        <v>1.49</v>
      </c>
      <c r="D24" s="198">
        <v>0.79</v>
      </c>
      <c r="E24" s="199">
        <v>1.1000000000000001</v>
      </c>
      <c r="F24" s="174"/>
      <c r="G24" s="174"/>
      <c r="H24" s="174"/>
      <c r="I24" s="174"/>
      <c r="J24" s="174"/>
    </row>
    <row r="25" spans="2:10" x14ac:dyDescent="0.3">
      <c r="B25" s="200" t="s">
        <v>125</v>
      </c>
      <c r="C25" s="201">
        <f>SUM(C6:C24)</f>
        <v>14.96</v>
      </c>
      <c r="D25" s="202">
        <f t="shared" ref="D25" si="0">SUM(D6:D24)</f>
        <v>7.78</v>
      </c>
      <c r="E25" s="202">
        <f>SUM(E6:E24)</f>
        <v>10.99</v>
      </c>
      <c r="F25" s="202"/>
      <c r="G25" s="233"/>
      <c r="H25" s="175"/>
      <c r="I25" s="175"/>
      <c r="J25" s="175"/>
    </row>
    <row r="26" spans="2:10" x14ac:dyDescent="0.3">
      <c r="B26" s="203" t="s">
        <v>126</v>
      </c>
      <c r="C26" s="207">
        <f>H6/(C25*2000*365)</f>
        <v>2.9721407772324371</v>
      </c>
      <c r="D26" s="208">
        <f>I6/(D25*2000*365)</f>
        <v>1.7433959573194351</v>
      </c>
      <c r="E26" s="208">
        <f>J6/(E25*2000*365)</f>
        <v>3.1788148628267292</v>
      </c>
      <c r="F26" s="208"/>
      <c r="G26" s="234"/>
      <c r="H26" s="207"/>
      <c r="I26" s="208"/>
      <c r="J26" s="208"/>
    </row>
    <row r="27" spans="2:10" x14ac:dyDescent="0.3">
      <c r="B27" s="203" t="s">
        <v>127</v>
      </c>
      <c r="C27" s="207">
        <f>H7/(C25*2000*365)</f>
        <v>7.9060027653651748</v>
      </c>
      <c r="D27" s="208">
        <f>I7/(D25*2000*365)</f>
        <v>4.6318033595098074</v>
      </c>
      <c r="E27" s="208">
        <f>J7/(E25*2000*365)</f>
        <v>8.5071621773218489</v>
      </c>
      <c r="F27" s="208"/>
      <c r="G27" s="206"/>
      <c r="H27" s="207"/>
      <c r="I27" s="208"/>
      <c r="J27" s="208"/>
    </row>
    <row r="28" spans="2:10" x14ac:dyDescent="0.3">
      <c r="B28" s="203"/>
      <c r="C28" s="204"/>
      <c r="D28" s="205"/>
      <c r="E28" s="205"/>
      <c r="F28" s="205"/>
      <c r="G28" s="206"/>
      <c r="H28" s="206"/>
      <c r="I28" s="206"/>
      <c r="J28" s="206"/>
    </row>
    <row r="29" spans="2:10" ht="15" thickBot="1" x14ac:dyDescent="0.35">
      <c r="B29" s="175" t="s">
        <v>128</v>
      </c>
      <c r="C29" s="174"/>
      <c r="D29" s="174"/>
      <c r="E29" s="174"/>
      <c r="F29" s="174"/>
      <c r="G29" s="175" t="s">
        <v>81</v>
      </c>
      <c r="H29" s="174"/>
      <c r="I29" s="174"/>
      <c r="J29" s="174"/>
    </row>
    <row r="30" spans="2:10" x14ac:dyDescent="0.3">
      <c r="B30" s="277" t="s">
        <v>121</v>
      </c>
      <c r="C30" s="279" t="s">
        <v>122</v>
      </c>
      <c r="D30" s="280"/>
      <c r="E30" s="281"/>
      <c r="F30" s="174"/>
      <c r="G30" s="277" t="s">
        <v>123</v>
      </c>
      <c r="H30" s="279" t="s">
        <v>129</v>
      </c>
      <c r="I30" s="280"/>
      <c r="J30" s="281"/>
    </row>
    <row r="31" spans="2:10" ht="27" thickBot="1" x14ac:dyDescent="0.35">
      <c r="B31" s="278"/>
      <c r="C31" s="176" t="s">
        <v>124</v>
      </c>
      <c r="D31" s="177" t="s">
        <v>130</v>
      </c>
      <c r="E31" s="179" t="s">
        <v>131</v>
      </c>
      <c r="F31" s="174"/>
      <c r="G31" s="278"/>
      <c r="H31" s="176" t="s">
        <v>124</v>
      </c>
      <c r="I31" s="177" t="s">
        <v>130</v>
      </c>
      <c r="J31" s="179" t="s">
        <v>131</v>
      </c>
    </row>
    <row r="32" spans="2:10" x14ac:dyDescent="0.3">
      <c r="B32" s="180">
        <v>2022</v>
      </c>
      <c r="C32" s="209">
        <v>0</v>
      </c>
      <c r="D32" s="210">
        <v>0</v>
      </c>
      <c r="E32" s="211">
        <v>0</v>
      </c>
      <c r="F32" s="174"/>
      <c r="G32" s="183" t="s">
        <v>98</v>
      </c>
      <c r="H32" s="275">
        <v>2156493</v>
      </c>
      <c r="I32" s="212">
        <v>657844</v>
      </c>
      <c r="J32" s="230">
        <v>1694377</v>
      </c>
    </row>
    <row r="33" spans="2:10" ht="15" thickBot="1" x14ac:dyDescent="0.35">
      <c r="B33" s="185">
        <v>2023</v>
      </c>
      <c r="C33" s="214">
        <v>1E-3</v>
      </c>
      <c r="D33" s="215">
        <v>0</v>
      </c>
      <c r="E33" s="216">
        <v>0</v>
      </c>
      <c r="F33" s="174"/>
      <c r="G33" s="189" t="s">
        <v>102</v>
      </c>
      <c r="H33" s="276">
        <v>5736349</v>
      </c>
      <c r="I33" s="217">
        <v>1747739</v>
      </c>
      <c r="J33" s="231">
        <v>4534500</v>
      </c>
    </row>
    <row r="34" spans="2:10" x14ac:dyDescent="0.3">
      <c r="B34" s="185">
        <v>2024</v>
      </c>
      <c r="C34" s="214">
        <v>1E-3</v>
      </c>
      <c r="D34" s="215">
        <v>1E-3</v>
      </c>
      <c r="E34" s="216">
        <v>1E-3</v>
      </c>
      <c r="F34" s="174"/>
      <c r="G34" s="174"/>
      <c r="H34" s="174"/>
      <c r="I34" s="174"/>
      <c r="J34" s="174"/>
    </row>
    <row r="35" spans="2:10" x14ac:dyDescent="0.3">
      <c r="B35" s="185">
        <v>2025</v>
      </c>
      <c r="C35" s="214">
        <v>2E-3</v>
      </c>
      <c r="D35" s="215">
        <v>2E-3</v>
      </c>
      <c r="E35" s="216">
        <v>1E-3</v>
      </c>
      <c r="F35" s="174"/>
      <c r="G35" s="174"/>
      <c r="I35" s="174"/>
      <c r="J35" s="174"/>
    </row>
    <row r="36" spans="2:10" x14ac:dyDescent="0.3">
      <c r="B36" s="185">
        <v>2026</v>
      </c>
      <c r="C36" s="214">
        <v>3.0000000000000001E-3</v>
      </c>
      <c r="D36" s="215">
        <v>2E-3</v>
      </c>
      <c r="E36" s="216">
        <v>2E-3</v>
      </c>
      <c r="F36" s="174"/>
      <c r="G36" s="174"/>
      <c r="H36" s="174"/>
      <c r="I36" s="174"/>
      <c r="J36" s="174"/>
    </row>
    <row r="37" spans="2:10" x14ac:dyDescent="0.3">
      <c r="B37" s="185">
        <v>2027</v>
      </c>
      <c r="C37" s="214">
        <v>5.0000000000000001E-3</v>
      </c>
      <c r="D37" s="215">
        <v>3.0000000000000001E-3</v>
      </c>
      <c r="E37" s="216">
        <v>2E-3</v>
      </c>
      <c r="F37" s="174"/>
      <c r="G37" s="174"/>
      <c r="H37" s="268"/>
      <c r="I37" s="268"/>
      <c r="J37" s="268"/>
    </row>
    <row r="38" spans="2:10" x14ac:dyDescent="0.3">
      <c r="B38" s="185">
        <v>2028</v>
      </c>
      <c r="C38" s="214">
        <v>6.0000000000000001E-3</v>
      </c>
      <c r="D38" s="215">
        <v>4.0000000000000001E-3</v>
      </c>
      <c r="E38" s="216">
        <v>3.0000000000000001E-3</v>
      </c>
      <c r="F38" s="174"/>
      <c r="G38" s="174"/>
      <c r="H38" s="268"/>
      <c r="I38" s="268"/>
      <c r="J38" s="268"/>
    </row>
    <row r="39" spans="2:10" x14ac:dyDescent="0.3">
      <c r="B39" s="185">
        <v>2029</v>
      </c>
      <c r="C39" s="214">
        <v>7.0000000000000001E-3</v>
      </c>
      <c r="D39" s="215">
        <v>5.0000000000000001E-3</v>
      </c>
      <c r="E39" s="216">
        <v>3.0000000000000001E-3</v>
      </c>
      <c r="F39" s="174"/>
      <c r="G39" s="174"/>
      <c r="H39" s="174"/>
      <c r="I39" s="174"/>
      <c r="J39" s="174"/>
    </row>
    <row r="40" spans="2:10" x14ac:dyDescent="0.3">
      <c r="B40" s="185">
        <v>2030</v>
      </c>
      <c r="C40" s="214">
        <v>8.0000000000000002E-3</v>
      </c>
      <c r="D40" s="215">
        <v>6.0000000000000001E-3</v>
      </c>
      <c r="E40" s="216">
        <v>4.0000000000000001E-3</v>
      </c>
      <c r="F40" s="174"/>
      <c r="G40" s="174"/>
      <c r="H40" s="174"/>
      <c r="I40" s="174"/>
      <c r="J40" s="174"/>
    </row>
    <row r="41" spans="2:10" x14ac:dyDescent="0.3">
      <c r="B41" s="185">
        <v>2031</v>
      </c>
      <c r="C41" s="214">
        <v>8.9999999999999993E-3</v>
      </c>
      <c r="D41" s="215">
        <v>6.0000000000000001E-3</v>
      </c>
      <c r="E41" s="216">
        <v>4.0000000000000001E-3</v>
      </c>
      <c r="F41" s="174"/>
      <c r="G41" s="174"/>
      <c r="H41" s="174"/>
      <c r="I41" s="174"/>
      <c r="J41" s="174"/>
    </row>
    <row r="42" spans="2:10" x14ac:dyDescent="0.3">
      <c r="B42" s="185">
        <v>2032</v>
      </c>
      <c r="C42" s="219">
        <v>0.01</v>
      </c>
      <c r="D42" s="220">
        <v>7.0000000000000001E-3</v>
      </c>
      <c r="E42" s="221">
        <v>5.0000000000000001E-3</v>
      </c>
      <c r="F42" s="174"/>
      <c r="G42" s="174"/>
      <c r="H42" s="174"/>
      <c r="I42" s="174"/>
      <c r="J42" s="174"/>
    </row>
    <row r="43" spans="2:10" x14ac:dyDescent="0.3">
      <c r="B43" s="185">
        <v>2033</v>
      </c>
      <c r="C43" s="219">
        <v>1.0999999999999999E-2</v>
      </c>
      <c r="D43" s="220">
        <v>8.0000000000000002E-3</v>
      </c>
      <c r="E43" s="221">
        <v>5.0000000000000001E-3</v>
      </c>
      <c r="F43" s="174"/>
      <c r="G43" s="174"/>
      <c r="H43" s="174"/>
      <c r="I43" s="174"/>
      <c r="J43" s="174"/>
    </row>
    <row r="44" spans="2:10" x14ac:dyDescent="0.3">
      <c r="B44" s="185">
        <v>2034</v>
      </c>
      <c r="C44" s="219">
        <v>1.2E-2</v>
      </c>
      <c r="D44" s="220">
        <v>8.0000000000000002E-3</v>
      </c>
      <c r="E44" s="221">
        <v>6.0000000000000001E-3</v>
      </c>
      <c r="F44" s="174"/>
      <c r="G44" s="174"/>
      <c r="H44" s="174"/>
      <c r="I44" s="174"/>
      <c r="J44" s="174"/>
    </row>
    <row r="45" spans="2:10" x14ac:dyDescent="0.3">
      <c r="B45" s="185">
        <v>2035</v>
      </c>
      <c r="C45" s="219">
        <v>1.2999999999999999E-2</v>
      </c>
      <c r="D45" s="220">
        <v>8.9999999999999993E-3</v>
      </c>
      <c r="E45" s="221">
        <v>6.0000000000000001E-3</v>
      </c>
      <c r="F45" s="174"/>
      <c r="G45" s="174"/>
      <c r="H45" s="174"/>
      <c r="I45" s="174"/>
      <c r="J45" s="174"/>
    </row>
    <row r="46" spans="2:10" x14ac:dyDescent="0.3">
      <c r="B46" s="185">
        <v>2036</v>
      </c>
      <c r="C46" s="219">
        <v>1.2999999999999999E-2</v>
      </c>
      <c r="D46" s="220">
        <v>8.9999999999999993E-3</v>
      </c>
      <c r="E46" s="221">
        <v>6.0000000000000001E-3</v>
      </c>
      <c r="F46" s="174"/>
      <c r="G46" s="174"/>
      <c r="H46" s="174"/>
      <c r="I46" s="174"/>
      <c r="J46" s="174"/>
    </row>
    <row r="47" spans="2:10" x14ac:dyDescent="0.3">
      <c r="B47" s="185">
        <v>2037</v>
      </c>
      <c r="C47" s="219">
        <v>1.4E-2</v>
      </c>
      <c r="D47" s="220">
        <v>0.01</v>
      </c>
      <c r="E47" s="221">
        <v>7.0000000000000001E-3</v>
      </c>
      <c r="F47" s="174"/>
      <c r="G47" s="174"/>
      <c r="H47" s="174"/>
      <c r="I47" s="174"/>
      <c r="J47" s="174"/>
    </row>
    <row r="48" spans="2:10" x14ac:dyDescent="0.3">
      <c r="B48" s="185">
        <v>2038</v>
      </c>
      <c r="C48" s="219">
        <v>1.4999999999999999E-2</v>
      </c>
      <c r="D48" s="220">
        <v>0.01</v>
      </c>
      <c r="E48" s="221">
        <v>7.0000000000000001E-3</v>
      </c>
      <c r="F48" s="174"/>
      <c r="G48" s="174"/>
      <c r="H48" s="174"/>
      <c r="I48" s="174"/>
      <c r="J48" s="174"/>
    </row>
    <row r="49" spans="2:10" x14ac:dyDescent="0.3">
      <c r="B49" s="185">
        <v>2039</v>
      </c>
      <c r="C49" s="219">
        <v>1.4999999999999999E-2</v>
      </c>
      <c r="D49" s="220">
        <v>1.0999999999999999E-2</v>
      </c>
      <c r="E49" s="221">
        <v>7.0000000000000001E-3</v>
      </c>
      <c r="F49" s="174"/>
      <c r="G49" s="174"/>
      <c r="H49" s="174"/>
      <c r="I49" s="174"/>
      <c r="J49" s="174"/>
    </row>
    <row r="50" spans="2:10" ht="15" thickBot="1" x14ac:dyDescent="0.35">
      <c r="B50" s="196">
        <v>2040</v>
      </c>
      <c r="C50" s="222">
        <v>1.6E-2</v>
      </c>
      <c r="D50" s="223">
        <v>1.0999999999999999E-2</v>
      </c>
      <c r="E50" s="224">
        <v>7.0000000000000001E-3</v>
      </c>
      <c r="F50" s="174"/>
      <c r="G50" s="174"/>
      <c r="H50" s="174"/>
      <c r="I50" s="174"/>
      <c r="J50" s="174"/>
    </row>
    <row r="51" spans="2:10" x14ac:dyDescent="0.3">
      <c r="B51" s="200" t="s">
        <v>125</v>
      </c>
      <c r="C51" s="225">
        <f>SUM(C32:C50)</f>
        <v>0.16100000000000003</v>
      </c>
      <c r="D51" s="226">
        <f>SUM(D32:D50)</f>
        <v>0.11199999999999997</v>
      </c>
      <c r="E51" s="226">
        <f>SUM(E32:E50)</f>
        <v>7.6000000000000012E-2</v>
      </c>
      <c r="F51" s="227"/>
      <c r="G51" s="227"/>
      <c r="H51" s="227"/>
      <c r="I51" s="227"/>
      <c r="J51" s="227"/>
    </row>
    <row r="52" spans="2:10" x14ac:dyDescent="0.3">
      <c r="B52" s="203" t="s">
        <v>126</v>
      </c>
      <c r="C52" s="228">
        <f>H32/(C51*2000*365)</f>
        <v>18.348447204968942</v>
      </c>
      <c r="D52" s="229">
        <f>I32/(D51*2000*365)</f>
        <v>8.0460371819960876</v>
      </c>
      <c r="E52" s="229">
        <f>J32/(E51*2000*365)</f>
        <v>30.540320836337415</v>
      </c>
      <c r="F52" s="175"/>
      <c r="G52" s="175"/>
      <c r="H52" s="207"/>
      <c r="I52" s="208"/>
      <c r="J52" s="208"/>
    </row>
    <row r="53" spans="2:10" x14ac:dyDescent="0.3">
      <c r="B53" s="203" t="s">
        <v>127</v>
      </c>
      <c r="C53" s="228">
        <f>H33/(C51*2000*365)</f>
        <v>48.807529992342374</v>
      </c>
      <c r="D53" s="229">
        <f>I33/(D51*2000*365)</f>
        <v>21.376455479452058</v>
      </c>
      <c r="E53" s="229">
        <f>J33/(E51*2000*365)</f>
        <v>81.732155731795231</v>
      </c>
      <c r="F53" s="175"/>
      <c r="G53" s="175"/>
      <c r="H53" s="207"/>
      <c r="I53" s="208"/>
      <c r="J53" s="208"/>
    </row>
  </sheetData>
  <mergeCells count="8">
    <mergeCell ref="B4:B5"/>
    <mergeCell ref="C4:E4"/>
    <mergeCell ref="G4:G5"/>
    <mergeCell ref="H4:J4"/>
    <mergeCell ref="B30:B31"/>
    <mergeCell ref="C30:E30"/>
    <mergeCell ref="G30:G31"/>
    <mergeCell ref="H30:J30"/>
  </mergeCells>
  <pageMargins left="0.45" right="0.2" top="0.5" bottom="0.25" header="0.05" footer="0.3"/>
  <pageSetup scale="92" orientation="portrait" r:id="rId1"/>
  <headerFooter>
    <oddHeader>&amp;C&amp;F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Proposed</vt:lpstr>
      <vt:lpstr>Alternative 1</vt:lpstr>
      <vt:lpstr>Alternative 2</vt:lpstr>
      <vt:lpstr>Statewide Local &amp; State Costs</vt:lpstr>
      <vt:lpstr>Initial &amp; Annual Business Costs</vt:lpstr>
      <vt:lpstr>Emission Benefits &amp; CE</vt:lpstr>
      <vt:lpstr>'Alternative 1'!Print_Area</vt:lpstr>
      <vt:lpstr>'Alternative 2'!Print_Area</vt:lpstr>
      <vt:lpstr>'Emission Benefits &amp; CE'!Print_Area</vt:lpstr>
      <vt:lpstr>'Initial &amp; Annual Business Costs'!Print_Area</vt:lpstr>
      <vt:lpstr>Proposed!Print_Area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Hill-Falkenthal</dc:creator>
  <cp:lastModifiedBy>Francine Baker</cp:lastModifiedBy>
  <cp:lastPrinted>2018-04-24T21:03:05Z</cp:lastPrinted>
  <dcterms:created xsi:type="dcterms:W3CDTF">2018-01-11T16:25:30Z</dcterms:created>
  <dcterms:modified xsi:type="dcterms:W3CDTF">2018-04-25T19:00:08Z</dcterms:modified>
</cp:coreProperties>
</file>